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20490" windowHeight="7275" tabRatio="769" activeTab="5"/>
  </bookViews>
  <sheets>
    <sheet name="ข้อ 8" sheetId="1" r:id="rId1"/>
    <sheet name="ข้อ 9ภาระค่าใช้จ่ายจริง แนวนอน" sheetId="2" r:id="rId2"/>
    <sheet name="ข้อ 11 บัญชีจัดคนลงสู่ตำแหน่ง" sheetId="3" r:id="rId3"/>
    <sheet name="คำนวณค่าตอบแทนภารกิจ" sheetId="4" r:id="rId4"/>
    <sheet name="ข้อ 9 ภาระคชจ.แนวตั้ง" sheetId="5" r:id="rId5"/>
    <sheet name="ต้นฉบับ" sheetId="6" r:id="rId6"/>
  </sheets>
  <definedNames>
    <definedName name="_xlnm.Print_Area" localSheetId="2">'ข้อ 11 บัญชีจัดคนลงสู่ตำแหน่ง'!$A$1:$M$198</definedName>
    <definedName name="_xlnm.Print_Area" localSheetId="0">'ข้อ 8'!$A$1:$J$78</definedName>
    <definedName name="_xlnm.Print_Area" localSheetId="1">'ข้อ 9ภาระค่าใช้จ่ายจริง แนวนอน'!$A$1:$U$94</definedName>
    <definedName name="_xlnm.Print_Titles" localSheetId="2">'ข้อ 11 บัญชีจัดคนลงสู่ตำแหน่ง'!$3:$5</definedName>
    <definedName name="_xlnm.Print_Titles" localSheetId="0">'ข้อ 8'!$11:$14</definedName>
    <definedName name="_xlnm.Print_Titles" localSheetId="1">'ข้อ 9ภาระค่าใช้จ่ายจริง แนวนอน'!$3:$6</definedName>
    <definedName name="_xlnm.Print_Titles" localSheetId="3">'คำนวณค่าตอบแทนภารกิจ'!$3:$4</definedName>
  </definedNames>
  <calcPr fullCalcOnLoad="1"/>
</workbook>
</file>

<file path=xl/sharedStrings.xml><?xml version="1.0" encoding="utf-8"?>
<sst xmlns="http://schemas.openxmlformats.org/spreadsheetml/2006/main" count="1690" uniqueCount="342">
  <si>
    <t xml:space="preserve"> </t>
  </si>
  <si>
    <t>ระดับ</t>
  </si>
  <si>
    <t>จำนวน</t>
  </si>
  <si>
    <t>ที่</t>
  </si>
  <si>
    <t>ชื่อสายงาน</t>
  </si>
  <si>
    <t>เจ้าพนักงานจัดเก็บรายได้</t>
  </si>
  <si>
    <t>ทั้งหมด</t>
  </si>
  <si>
    <t>เจ้าพนักงานธุรการ</t>
  </si>
  <si>
    <t>พนักงานขับรถยนต์</t>
  </si>
  <si>
    <t>ยาม</t>
  </si>
  <si>
    <t>ผู้ดูแลเด็ก</t>
  </si>
  <si>
    <t>เงินเดือน</t>
  </si>
  <si>
    <t>-</t>
  </si>
  <si>
    <t xml:space="preserve">รวม </t>
  </si>
  <si>
    <t>รวมเป็นค่าใช้จ่ายบุคคลทั้งสิ้น</t>
  </si>
  <si>
    <t xml:space="preserve">ร้อยละ 40 จากงบประมาณรายจ่ายประจำปี </t>
  </si>
  <si>
    <t>ตำ</t>
  </si>
  <si>
    <t>แหน่ง</t>
  </si>
  <si>
    <t>จำนวนคน</t>
  </si>
  <si>
    <t>ในระยะเวลา 1ปีข้างหน้า</t>
  </si>
  <si>
    <t>อัตราตำแหน่งที่คาดว่าจะใช้</t>
  </si>
  <si>
    <t>อัตรากำลังคน</t>
  </si>
  <si>
    <t>เพิ่ม/ลด</t>
  </si>
  <si>
    <t>คศ.1</t>
  </si>
  <si>
    <t>หมายเหตุ</t>
  </si>
  <si>
    <t>ได้รับเงินจัดสรรจากการส่งเสริมการปกครองท้องถิ่น</t>
  </si>
  <si>
    <t>พนักงานจ้างตามภารกิจ</t>
  </si>
  <si>
    <t>พนักงานจ้างทั่วไป</t>
  </si>
  <si>
    <t>กลาง</t>
  </si>
  <si>
    <t>ต้น</t>
  </si>
  <si>
    <t>คนงานทั่วไป</t>
  </si>
  <si>
    <t>สำนักงานปลัด อบต. (01)</t>
  </si>
  <si>
    <t>กองคลัง (04)</t>
  </si>
  <si>
    <t>กองช่าง (05)</t>
  </si>
  <si>
    <t>กองการศึกษา (08)</t>
  </si>
  <si>
    <t>ผู้ดูแลเด็ก (ผู้มีทักษะ)</t>
  </si>
  <si>
    <t>หน่วยตรวจสอบภายใน (12)</t>
  </si>
  <si>
    <t>ตำแหน่ง</t>
  </si>
  <si>
    <t>ส่วนราชการ</t>
  </si>
  <si>
    <t>กรอบ</t>
  </si>
  <si>
    <t>อัตราตำแหน่งที่คาดว่า</t>
  </si>
  <si>
    <t>อัตรา</t>
  </si>
  <si>
    <t xml:space="preserve">จะต้องใช้ในช่วงระยะเวลา </t>
  </si>
  <si>
    <t>กำลังเดิม</t>
  </si>
  <si>
    <t>3 ปีข้างหน้า</t>
  </si>
  <si>
    <t xml:space="preserve"> -</t>
  </si>
  <si>
    <t>ชง.</t>
  </si>
  <si>
    <t>ครู คศ.1 (อุดหนุนจากรัฐบาล)</t>
  </si>
  <si>
    <t xml:space="preserve">ผู้ดูแลเด็ก </t>
  </si>
  <si>
    <t>หน่วยตรวจสอบภายใน</t>
  </si>
  <si>
    <t>ชื่อ - สกุล</t>
  </si>
  <si>
    <t>คุณวุฒิ</t>
  </si>
  <si>
    <t>กรอบอัตรากำลังเดิม</t>
  </si>
  <si>
    <t>กรอบอัตรากำลังใหม่</t>
  </si>
  <si>
    <t>การศึกษา</t>
  </si>
  <si>
    <t>เลขที่ตำแหน่ง</t>
  </si>
  <si>
    <t>ปฏิบัติการ</t>
  </si>
  <si>
    <t>ปฏิบัติงาน</t>
  </si>
  <si>
    <t>ชำนาญงาน</t>
  </si>
  <si>
    <t>บาท</t>
  </si>
  <si>
    <t>(4)</t>
  </si>
  <si>
    <t>(5)</t>
  </si>
  <si>
    <t>(6)</t>
  </si>
  <si>
    <t>(7)</t>
  </si>
  <si>
    <t>56-3-00-1101-001</t>
  </si>
  <si>
    <t>56-3-00-1101-002</t>
  </si>
  <si>
    <t>56-3-12-3205-001</t>
  </si>
  <si>
    <t>56-3-01-2101-001</t>
  </si>
  <si>
    <t>56-3-01-3105-001</t>
  </si>
  <si>
    <t>56-3-01-3102-001</t>
  </si>
  <si>
    <t>56-3-01-3103-001</t>
  </si>
  <si>
    <t>56-3-01-4101-001</t>
  </si>
  <si>
    <t>56-3-01-4805-001</t>
  </si>
  <si>
    <t>56-3-04-4204-001</t>
  </si>
  <si>
    <t>56-3-05-2103-001</t>
  </si>
  <si>
    <t>56-3-05-4701-001</t>
  </si>
  <si>
    <t>56-3-08-2107-001</t>
  </si>
  <si>
    <t>56-3-08-3803-001</t>
  </si>
  <si>
    <t>เงินเดือน (1)</t>
  </si>
  <si>
    <t>เงินประจำ</t>
  </si>
  <si>
    <t>รองปลัด อบต. (นักบริหารงานท้องถิ่น)</t>
  </si>
  <si>
    <t>ปลัด อบต.  (นักบริหารงานท้องถิ่น)</t>
  </si>
  <si>
    <t>หัวหน้าสำนักปลัด อบต. (นักบริหารงานทั่วไป)</t>
  </si>
  <si>
    <t xml:space="preserve">นักวิชาการตรวจสอบภายใน </t>
  </si>
  <si>
    <t xml:space="preserve">นักทรัพยากรบุคคล </t>
  </si>
  <si>
    <t xml:space="preserve">นักวิเคราะห์นโยบายและแผน </t>
  </si>
  <si>
    <t xml:space="preserve">นิติกร </t>
  </si>
  <si>
    <t>หมาย</t>
  </si>
  <si>
    <t>เหตุ</t>
  </si>
  <si>
    <t xml:space="preserve">เจ้าพนักงานธุรการ </t>
  </si>
  <si>
    <t xml:space="preserve">เจ้าพนักงานการเงินและบัญชี  </t>
  </si>
  <si>
    <t xml:space="preserve">เจ้าพนักงานพัสดุ  </t>
  </si>
  <si>
    <t xml:space="preserve">เจ้าพนักงานจัดเก็บรายได้  </t>
  </si>
  <si>
    <t xml:space="preserve">นายช่างโยธา  </t>
  </si>
  <si>
    <t>นักวิชาการศึกษา</t>
  </si>
  <si>
    <t>นักวิชาการตรวจสอบภายใน</t>
  </si>
  <si>
    <t xml:space="preserve">เจ้าพนักงานการเงินและบัญชี </t>
  </si>
  <si>
    <t>ราชการในระยะเวลา 3 ปีข้างหน้า ซึ่งเป็นการสะท้อนให้เห็นว่าปริมาณงานในแต่ละส่วนราชการมีเท่าใด เพื่อนำมาวิเคราะห์ว่า</t>
  </si>
  <si>
    <t>ชก.</t>
  </si>
  <si>
    <t>ผู้ช่วยเจ้าพนักงานธุรการ</t>
  </si>
  <si>
    <t>ผู้ช่วยนายช่างไฟฟ้า</t>
  </si>
  <si>
    <t>จะใช้ตำแหน่งใด จำนวนเท่าใด ในส่วนราชการนั้น จึงจะเหมาะสมกับภารกิจและปริมาณงาน เพื่อให้คุ้มค่าต่อการใช้จ่ายงบประมาณ</t>
  </si>
  <si>
    <t>ประสิทธิผล โดยนำผลการวิเคราะห์ตำแหน่งมากรอกข้อมูลลงในกรอบอัตรากำลัง 3 ปี  ดังนี้</t>
  </si>
  <si>
    <t>ผู้ดูแลเด็ก (เงินอุดหนุนจากรัฐ)</t>
  </si>
  <si>
    <t>กำหนดเพิ่ม</t>
  </si>
  <si>
    <t>ชำนาญการ</t>
  </si>
  <si>
    <t>ลำดับที่</t>
  </si>
  <si>
    <t>ชื่อ  นามสกุล</t>
  </si>
  <si>
    <t>ค่าตอบแทน</t>
  </si>
  <si>
    <t>คิด 4 %</t>
  </si>
  <si>
    <t>สำนักปลัด อบต.</t>
  </si>
  <si>
    <t>กองคลัง</t>
  </si>
  <si>
    <t>กองช่าง</t>
  </si>
  <si>
    <t>กองการศึกษา</t>
  </si>
  <si>
    <t>ปี 2563</t>
  </si>
  <si>
    <t>ปัด</t>
  </si>
  <si>
    <t>เงินค่าตอบแทน</t>
  </si>
  <si>
    <t>เงินเพิ่มอื่นๆ</t>
  </si>
  <si>
    <t>รัฐประศาสนศาสตรบัณฑิต</t>
  </si>
  <si>
    <t>ศิลปศาสตรบัณฑิต</t>
  </si>
  <si>
    <t>ว่างเดิม</t>
  </si>
  <si>
    <t>ผู้อำนวยการกองช่าง (นักบริหารงานช่าง)</t>
  </si>
  <si>
    <t>ปลัดองค์การบริหารส่วนตำบล</t>
  </si>
  <si>
    <t>รองปลัดองค์การบริหารส่วนตำบล</t>
  </si>
  <si>
    <t>รัฐประศาสนศาสตรมหาบัณฑิต</t>
  </si>
  <si>
    <t>(นักบริหารงานทั่วไป)</t>
  </si>
  <si>
    <t>ผู้อำนวยการกองคลัง</t>
  </si>
  <si>
    <t>(นักบริหารงานการศึกษา)</t>
  </si>
  <si>
    <t>ผู้อำนวยการกองการศึกษา</t>
  </si>
  <si>
    <t>ครู</t>
  </si>
  <si>
    <t>ปลัดองค์การบริหารส่วนตำบล(นักบริหารงานท้องถิ่น)</t>
  </si>
  <si>
    <t>รองปลัดองค์การบริหารส่วนตำบล (นักบริหารงานท้องถิ่น)</t>
  </si>
  <si>
    <t xml:space="preserve">หัวหน้าสำนักปลัด อบต. (นักบริหารงานทั่วไป) </t>
  </si>
  <si>
    <t>ผู้อำนวยการกองคลัง (นักบริหารงานคลังการคลัง)</t>
  </si>
  <si>
    <t xml:space="preserve">ผู้อำนวยการกองการศึกษา (นักบริหารงานการศึกษา) </t>
  </si>
  <si>
    <t>จำนวนที่มีอยู่ปัจจุบัน</t>
  </si>
  <si>
    <t>ว่างยุบเลิก</t>
  </si>
  <si>
    <t>ว่าง</t>
  </si>
  <si>
    <t>นักพัฒนาชุมชน</t>
  </si>
  <si>
    <t>ปี 63</t>
  </si>
  <si>
    <t>ปี 2564</t>
  </si>
  <si>
    <t>ปี 64</t>
  </si>
  <si>
    <t>ปี 2565</t>
  </si>
  <si>
    <t>ผู้ช่วยเจ้าพนักงานพัฒนาชุมชน</t>
  </si>
  <si>
    <t>นางสาวภัคศรัณย์  ยุทธพงษ์</t>
  </si>
  <si>
    <t>ผช.เจ้าพนักงานธุรการ</t>
  </si>
  <si>
    <t xml:space="preserve"> กำหนดใหม่</t>
  </si>
  <si>
    <t>คิดภาระค่าใช้จ่ายที่เพิ่มขึ้นของพนักงานจ้างตามภารกิจ ปี 64-66</t>
  </si>
  <si>
    <t>ปี 65</t>
  </si>
  <si>
    <t>2564</t>
  </si>
  <si>
    <t>2566</t>
  </si>
  <si>
    <t>2565</t>
  </si>
  <si>
    <t>คศ.2</t>
  </si>
  <si>
    <t xml:space="preserve">ครู </t>
  </si>
  <si>
    <t xml:space="preserve">ประมาณการประโยชน์ตอบแทนอื่น15 % </t>
  </si>
  <si>
    <t>งบประมาณรายจ่ายประจำปี พ.ศ. 2564 =</t>
  </si>
  <si>
    <t>งบประมาณรายจ่ายประจำปี พ.ศ. 2565 =</t>
  </si>
  <si>
    <t>งบประมาณรายจ่ายประจำปี พ.ศ. 2566 =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</si>
  <si>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 ข้อบัญญัติประจำปี พ.ศ. 2563  ตั้งไว้</t>
    </r>
  </si>
  <si>
    <t>(ประมาณการ  5% จากงบประมาณปี 2564)</t>
  </si>
  <si>
    <t>(ประมาณการ  5% จากงบประมาณปี 2565)</t>
  </si>
  <si>
    <t>(ประมาณการ  5% จากงบประมาณปี 2566)</t>
  </si>
  <si>
    <t>เจ้าพนักงานป้องกันและบรรเทาสาธารณภัย</t>
  </si>
  <si>
    <t xml:space="preserve">  </t>
  </si>
  <si>
    <t>บริหารธุรกิจบัณฑิต</t>
  </si>
  <si>
    <t>ประกาศนียบัตรวิชาชีพชั้นสูง</t>
  </si>
  <si>
    <t>วิทยาศาสตรบัณฑิต</t>
  </si>
  <si>
    <t>บริหารธุรกิจมหาบัณฑิต</t>
  </si>
  <si>
    <t>ผู้อำนวยการกองช่าง</t>
  </si>
  <si>
    <t>(นักบริหารงานช่าง)</t>
  </si>
  <si>
    <t>กรอบอัตรากำลัง 3 ปี (2564-2566)</t>
  </si>
  <si>
    <t>ตำแหน่ง (2)</t>
  </si>
  <si>
    <t>ภาระค่าใช้จ่ายที่เพิ่มขึ้น ( 3 )</t>
  </si>
  <si>
    <t xml:space="preserve"> ค่าใช้จ่ายรวม ( 4 )</t>
  </si>
  <si>
    <t xml:space="preserve">                องค์การบริหารส่วนตำบลบ้านถ่อน  ได้วิเคราะห์การกำหนดตำแหน่งจากภารกิจที่จะดำเนินการในแต่ละส่วน</t>
  </si>
  <si>
    <t>ขององค์การบริหารส่วนตำบลและเพื่อให้การบริหารงานขององค์การบริหารส่วนตำบลบ้านถ่อนเป็นไปอย่างมีประสิทธิภาพ</t>
  </si>
  <si>
    <t>องค์การบริหารส่วนตำบลบ้านถ่อน อำเภออสว่างแดนดิน จังหวัดสกลนคร</t>
  </si>
  <si>
    <t>นางรุจณีย์  เขียวเชย</t>
  </si>
  <si>
    <t>นางจงจิตร  จันดีสี</t>
  </si>
  <si>
    <t>นายทินกรณ์  พรมอินทร์</t>
  </si>
  <si>
    <t>พนักงานขับรถเก็บขยะ</t>
  </si>
  <si>
    <t>นายอภิชาติ  ขาวสนิท</t>
  </si>
  <si>
    <t>พนักงานประจำรถเก็บขยะ</t>
  </si>
  <si>
    <t>นายวันชัย  ทองแท้</t>
  </si>
  <si>
    <t>นายสมบูรณ์  ตะนนท์</t>
  </si>
  <si>
    <t>นายชาญชัย  เกลี้ยงกลิ่น</t>
  </si>
  <si>
    <t>คนตกแต่งสวน</t>
  </si>
  <si>
    <t>นายนพนันท์  จ้อยจีด</t>
  </si>
  <si>
    <t>พนักงานประจำรถดับเพลิง</t>
  </si>
  <si>
    <t>นายทันพงษ์  โพนทอง</t>
  </si>
  <si>
    <t>นางชื่นกมล  อัยราวงศ์</t>
  </si>
  <si>
    <t>ผช.เจ้าพนักงานพัฒนาชุมชน</t>
  </si>
  <si>
    <t>นางสาวจุฑามาศ  แก้วมุงคุณ</t>
  </si>
  <si>
    <t>ผช.นักวิชาการเกษตร</t>
  </si>
  <si>
    <t>นางประภัสสร  มาลัยชู</t>
  </si>
  <si>
    <t>ผช.จพง.จัดเก็บรายได้</t>
  </si>
  <si>
    <t>นางพนิดา  มะเดื่อ</t>
  </si>
  <si>
    <t>ผช.จพง.ธุรการ</t>
  </si>
  <si>
    <t>นายภานุมาศ อำมาตย์</t>
  </si>
  <si>
    <t>ผช.ช่างไฟฟ้า</t>
  </si>
  <si>
    <t>นายมนตรี  เสนสุวรรณ</t>
  </si>
  <si>
    <t>ผช.จพง.ประปา</t>
  </si>
  <si>
    <t>นายสุรพล  พรหมอินทร์</t>
  </si>
  <si>
    <t>ผช.ช่างเขียนแบบ</t>
  </si>
  <si>
    <t>นางสาวสุภารัตน์  อินทรพาณิชย์</t>
  </si>
  <si>
    <t>นางจิตรฤดี  ร่าเริง</t>
  </si>
  <si>
    <t>นางขวัญเรือน  ทิศรักษ์</t>
  </si>
  <si>
    <t>ผช.ครูผู้ดูแลเด็ก</t>
  </si>
  <si>
    <t>นางรินทร์ดา  เขียวเชย</t>
  </si>
  <si>
    <t>นางสาววาสนา  บุตรษยา</t>
  </si>
  <si>
    <t>นางชลดา  สารสี</t>
  </si>
  <si>
    <t>นางบุญยวีร์  โง๊ะบุดดา</t>
  </si>
  <si>
    <t>นักวิชาการเกษตร</t>
  </si>
  <si>
    <t>ปก/ชก</t>
  </si>
  <si>
    <t>ผู้ช่วยนักวิชาการเกษตร</t>
  </si>
  <si>
    <t>ภารโรง</t>
  </si>
  <si>
    <t>พนักงานขับรถยนต์(รถดับเพลิง)</t>
  </si>
  <si>
    <t>นักวิชาการเงินและบัญชี</t>
  </si>
  <si>
    <t>เจ้าพนักงานพัสดุ</t>
  </si>
  <si>
    <t>ผู้ช่วยเจ้าพนักงานจัดเก็บรายได้</t>
  </si>
  <si>
    <t>ผู้ช่วยช่างไฟฟ้า</t>
  </si>
  <si>
    <t>ผู้ช่วยเจ้าพนักงานประปา</t>
  </si>
  <si>
    <t>ผู้ช่วยช่างเขียนแบบ</t>
  </si>
  <si>
    <t>นิติกร</t>
  </si>
  <si>
    <t>(นักบริหารงานท้องถิ่น)</t>
  </si>
  <si>
    <t>ปริญญาโท</t>
  </si>
  <si>
    <t>นางสาวพุทธพร  โพธิ์ชาเนตร</t>
  </si>
  <si>
    <t>หัวหน้าสำนักปลัด</t>
  </si>
  <si>
    <t>นางธนัญญา  นนตะ</t>
  </si>
  <si>
    <t>นักทรัพยากบุคคล</t>
  </si>
  <si>
    <t>ชก</t>
  </si>
  <si>
    <t>นางสาวสุมาพร ชัยศร</t>
  </si>
  <si>
    <t>ปริญญาตรี</t>
  </si>
  <si>
    <t>นักวิเคราะห์นโยบายและแผน</t>
  </si>
  <si>
    <t>ปก</t>
  </si>
  <si>
    <t>นางพัชรินทร์  ราชโสภา</t>
  </si>
  <si>
    <t>56-3-01-3801-001</t>
  </si>
  <si>
    <t>นายวิทยา  สุวรรณการ</t>
  </si>
  <si>
    <t>นิติศาสตรบัณฑิต</t>
  </si>
  <si>
    <t>56-3-01-3401-001</t>
  </si>
  <si>
    <t>นางกัลยกร  จันทร์สุพันธ์</t>
  </si>
  <si>
    <t xml:space="preserve"> ปวส.</t>
  </si>
  <si>
    <t>ชง</t>
  </si>
  <si>
    <t>จ่าเอกสุกรี  ผิวเงิน</t>
  </si>
  <si>
    <t>จพง.ป้องกันและบรรเทาสาธารณภัย</t>
  </si>
  <si>
    <t>นางรุจนีย์  เขียวเชย</t>
  </si>
  <si>
    <t>การบัญชี</t>
  </si>
  <si>
    <t>นายทินกรณ์  พรหมอินทร์</t>
  </si>
  <si>
    <t>ก่อสร้าง</t>
  </si>
  <si>
    <t>มัธยมศึกษาตอนปลาย</t>
  </si>
  <si>
    <t>พนง.ประจำรถดับเพลิง</t>
  </si>
  <si>
    <t>ผช.จพง.พัฒนาชุมชน</t>
  </si>
  <si>
    <t>น.สจุฑามาศ  แก้วมุงคุณ</t>
  </si>
  <si>
    <t>นายอนุสรณ์  มิ่งขวัญ</t>
  </si>
  <si>
    <t>มัธยมศึกษาตอนต้น</t>
  </si>
  <si>
    <t>พนง.ขับรถดับเพลิง</t>
  </si>
  <si>
    <t>นายสิทธิพงษ์ ภูคำวงศ์</t>
  </si>
  <si>
    <t>นายฤกษ์พงษ์ อำมาตย์</t>
  </si>
  <si>
    <t>นายยุทธนา  เกลี้ยงกลิ่น</t>
  </si>
  <si>
    <t>นายจินดา  ศรีสว่าง</t>
  </si>
  <si>
    <t>ชั้นประถมศึกษาตอนต้น</t>
  </si>
  <si>
    <t>นายวีระศักดิ์  กองแก้ว</t>
  </si>
  <si>
    <t>นางพีรกานต์     ทองศิลา</t>
  </si>
  <si>
    <t>56-3-042102-001</t>
  </si>
  <si>
    <t>(นักบริหารงานคลัง)</t>
  </si>
  <si>
    <t>นางหนึ่งนุช  นามกาสา</t>
  </si>
  <si>
    <t>56-3-04-3201-001</t>
  </si>
  <si>
    <t>น.ส.จันทวะดี  ก้อนทอง</t>
  </si>
  <si>
    <t>นางจันทร์ญา ไชยมีสุข</t>
  </si>
  <si>
    <t>น.ส.ศรุตา  รักษาราช</t>
  </si>
  <si>
    <t>56-3-04-4203-001</t>
  </si>
  <si>
    <t xml:space="preserve"> ปง</t>
  </si>
  <si>
    <t>นางประภัสสร มาลัยชู</t>
  </si>
  <si>
    <t>น.ส พนิดา  มะเดื่อ</t>
  </si>
  <si>
    <t>นางสาวมุธิตา  สีมันตะ</t>
  </si>
  <si>
    <t>นายมงคล  เมืองสอง</t>
  </si>
  <si>
    <t>นายช่างโยธา</t>
  </si>
  <si>
    <t>นายสุรพล พรหมอินทร์</t>
  </si>
  <si>
    <t>นายภานุมาศ  อำมาตย์</t>
  </si>
  <si>
    <t>ไฟฟ้า</t>
  </si>
  <si>
    <t>น.ส.สุภารัตน์ อินทรพาณิชย์</t>
  </si>
  <si>
    <t>นายครรชิด  สารบาญ</t>
  </si>
  <si>
    <t>กองการศึกษาฯ</t>
  </si>
  <si>
    <t>นายอภิสิทธิ์  ศิริขันธ์</t>
  </si>
  <si>
    <t>ครุศาสตรมหาบัณฑิต</t>
  </si>
  <si>
    <t>นางสาวลลิดา  นรสาร</t>
  </si>
  <si>
    <t>ศึกษาศาสตรมหาบัณฑิต</t>
  </si>
  <si>
    <t>นางเสาวลักษณ์ วัฒนวงศ์</t>
  </si>
  <si>
    <t>56-3-08-6600-063</t>
  </si>
  <si>
    <t>คศ1</t>
  </si>
  <si>
    <t>นางสาวอรทัย สาขามุละ</t>
  </si>
  <si>
    <t>56-3-08-6600-064</t>
  </si>
  <si>
    <t>คศ2</t>
  </si>
  <si>
    <t>น.สเนาวรัตน์ ป้องคำสิงห์</t>
  </si>
  <si>
    <t>56-3-08-6600-065</t>
  </si>
  <si>
    <t>56-3-08-6600-066</t>
  </si>
  <si>
    <t>น.สวิไลภรณ์ มิ่งมิตรวัน</t>
  </si>
  <si>
    <t>56-3-08-6600-067</t>
  </si>
  <si>
    <t>ครุศาสตรบัณฑิต</t>
  </si>
  <si>
    <t>น.ส.วาสนา  บุตรษยา</t>
  </si>
  <si>
    <t>ผู้ช่วยครูผู้ดูแลเด็ก (ผู้มีทักษะ)</t>
  </si>
  <si>
    <t>น.ส.ชลดา  สารสี</t>
  </si>
  <si>
    <t>นางบุญยวีร์ โง๊ะบุดดา</t>
  </si>
  <si>
    <t>นางสาวณัฐธิดา พรหมอินทร์</t>
  </si>
  <si>
    <t>ผู้ดูแลเด็ก (ทั่วไป)</t>
  </si>
  <si>
    <t>น.ส กมลทิพย์  พรรื่นเริง</t>
  </si>
  <si>
    <t>มัธยมศึกษาปีที่หก</t>
  </si>
  <si>
    <t>น.ส สุนิสา  กองแก้ว</t>
  </si>
  <si>
    <t>นางสาวทัศริยา  พลแพงขวา</t>
  </si>
  <si>
    <t>ปง/ชง</t>
  </si>
  <si>
    <t>. +1</t>
  </si>
  <si>
    <t>พนักงานขับรถยนต์(ดับเพลิง)</t>
  </si>
  <si>
    <t>ปง</t>
  </si>
  <si>
    <t>ครู คศ.2 (อุดหนุนจากรัฐบาล)</t>
  </si>
  <si>
    <t>9. ภาระค่าใช้จ่ายเกี่ยวกับเงินเดือนและประโยชน์ตอบแทนอื่น</t>
  </si>
  <si>
    <t>รวม</t>
  </si>
  <si>
    <t>ขั้นที่เพิ่มในแต่ละปี</t>
  </si>
  <si>
    <t>(คน)</t>
  </si>
  <si>
    <t>คนละ</t>
  </si>
  <si>
    <t>(บาท)</t>
  </si>
  <si>
    <t xml:space="preserve">หัวหน้าสำนักปลัด อบต. </t>
  </si>
  <si>
    <r>
      <rPr>
        <b/>
        <sz val="15"/>
        <rFont val="TH SarabunPSK"/>
        <family val="2"/>
      </rPr>
      <t xml:space="preserve">2. กองคลัง  </t>
    </r>
    <r>
      <rPr>
        <sz val="15"/>
        <rFont val="TH SarabunPSK"/>
        <family val="2"/>
      </rPr>
      <t xml:space="preserve">องค์การบริหารส่วนตำบลบ้านถ่อน  มีอัตรากำลัง ปัจจุบัน  9  ตำแหน่ง    8  อัตรา  ดังนี้ </t>
    </r>
  </si>
  <si>
    <t>มีการกำหนดตำแหน่งเพิ่มขึ้น1ตำแหน่ง 1 อัตรา  ดังนี้</t>
  </si>
  <si>
    <r>
      <rPr>
        <b/>
        <sz val="15"/>
        <rFont val="TH SarabunPSK"/>
        <family val="2"/>
      </rPr>
      <t>3. กองช่าง</t>
    </r>
    <r>
      <rPr>
        <sz val="15"/>
        <rFont val="TH SarabunPSK"/>
        <family val="2"/>
      </rPr>
      <t xml:space="preserve"> องค์การบริหารส่วนตำบลบ้านถ่อน  มีอัตรากำลัง ปัจจุบัน  8 ตำแหน่ง    7  อัตรา  ดังนี้  </t>
    </r>
  </si>
  <si>
    <r>
      <rPr>
        <b/>
        <sz val="15"/>
        <rFont val="TH SarabunPSK"/>
        <family val="2"/>
      </rPr>
      <t xml:space="preserve">4. กองการศึกษา ฯ </t>
    </r>
    <r>
      <rPr>
        <sz val="15"/>
        <rFont val="TH SarabunPSK"/>
        <family val="2"/>
      </rPr>
      <t xml:space="preserve">องค์การบริหารส่วนตำบลบ้านถ่อน  มีอัตรากำลัง ปัจจุบัน   16 ตำแหน่ง    16  อัตรา  </t>
    </r>
  </si>
  <si>
    <t>อก/ต้น</t>
  </si>
  <si>
    <t>ครู คศ 1</t>
  </si>
  <si>
    <t>ครู คศ 2</t>
  </si>
  <si>
    <t>คศ 2</t>
  </si>
  <si>
    <t>คศ 1</t>
  </si>
  <si>
    <t>นายอนุสร</t>
  </si>
  <si>
    <t>นางดารุณี  เหมะธุลิน</t>
  </si>
  <si>
    <t xml:space="preserve"> - ว่าง -</t>
  </si>
  <si>
    <t>56-3-05-4101-002</t>
  </si>
  <si>
    <t>นางสาวศกุลตลา ม่วงประเสริฐ</t>
  </si>
  <si>
    <t>เงินอุดหนุน</t>
  </si>
  <si>
    <t>(7000*12)</t>
  </si>
  <si>
    <t>(3500*12)</t>
  </si>
  <si>
    <t>รวมทั้งสิ้น</t>
  </si>
  <si>
    <r>
      <rPr>
        <b/>
        <sz val="15"/>
        <rFont val="TH SarabunPSK"/>
        <family val="2"/>
      </rPr>
      <t xml:space="preserve">1. สำนักงานปลัด </t>
    </r>
    <r>
      <rPr>
        <sz val="15"/>
        <rFont val="TH SarabunPSK"/>
        <family val="2"/>
      </rPr>
      <t xml:space="preserve">องค์การบริหารส่วนตำบลบ้านถ่อน มีอัตรากำลัง ปัจจุบัน   27  ตำแหน่ง  25   อัตรา  </t>
    </r>
  </si>
  <si>
    <t>.-1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</si>
  <si>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ข้อบัญญัติประจำปี พ.ศ. 2563  ตั้งไว้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</si>
</sst>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บาท&quot;;\-#,##0\ &quot;บาท&quot;"/>
    <numFmt numFmtId="177" formatCode="#,##0\ &quot;บาท&quot;;[Red]\-#,##0\ &quot;บาท&quot;"/>
    <numFmt numFmtId="178" formatCode="#,##0.00\ &quot;บาท&quot;;\-#,##0.00\ &quot;บาท&quot;"/>
    <numFmt numFmtId="179" formatCode="#,##0.00\ &quot;บาท&quot;;[Red]\-#,##0.00\ &quot;บาท&quot;"/>
    <numFmt numFmtId="180" formatCode="_-* #,##0\ &quot;บาท&quot;_-;\-* #,##0\ &quot;บาท&quot;_-;_-* &quot;-&quot;\ &quot;บาท&quot;_-;_-@_-"/>
    <numFmt numFmtId="181" formatCode="_-* #,##0\ _บ_า_ท_-;\-* #,##0\ _บ_า_ท_-;_-* &quot;-&quot;\ _บ_า_ท_-;_-@_-"/>
    <numFmt numFmtId="182" formatCode="_-* #,##0.00\ &quot;บาท&quot;_-;\-* #,##0.00\ &quot;บาท&quot;_-;_-* &quot;-&quot;??\ &quot;บาท&quot;_-;_-@_-"/>
    <numFmt numFmtId="183" formatCode="_-* #,##0.00\ _บ_า_ท_-;\-* #,##0.00\ _บ_า_ท_-;_-* &quot;-&quot;??\ _บ_า_ท_-;_-@_-"/>
    <numFmt numFmtId="184" formatCode="\t&quot;บาท&quot;#,##0_);\(\t&quot;บาท&quot;#,##0\)"/>
    <numFmt numFmtId="185" formatCode="\t&quot;บาท&quot;#,##0_);[Red]\(\t&quot;บาท&quot;#,##0\)"/>
    <numFmt numFmtId="186" formatCode="\t&quot;บาท&quot;#,##0.00_);\(\t&quot;บาท&quot;#,##0.00\)"/>
    <numFmt numFmtId="187" formatCode="\t&quot;บาท&quot;#,##0.00_);[Red]\(\t&quot;บาท&quot;#,##0.00\)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0.0"/>
    <numFmt numFmtId="192" formatCode="0.000000"/>
    <numFmt numFmtId="193" formatCode="0.00000"/>
    <numFmt numFmtId="194" formatCode="0.0000"/>
    <numFmt numFmtId="195" formatCode="0.000"/>
    <numFmt numFmtId="196" formatCode="#,##0;[Red]#,##0"/>
    <numFmt numFmtId="197" formatCode="#,##0.0;[Red]#,##0.0"/>
    <numFmt numFmtId="198" formatCode="#,##0.00;[Red]#,##0.00"/>
    <numFmt numFmtId="199" formatCode="[$-41E]d\ mmmm\ yyyy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.0000_-;\-* #,##0.0000_-;_-* &quot;-&quot;??_-;_-@_-"/>
    <numFmt numFmtId="205" formatCode="[$-107041E]d\ mmm\ yy;@"/>
    <numFmt numFmtId="206" formatCode="[$-D07041E]#,###,##0"/>
    <numFmt numFmtId="207" formatCode="#,##0.0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  <numFmt numFmtId="211" formatCode="_-* #,##0.00000000_-;\-* #,##0.00000000_-;_-* &quot;-&quot;??_-;_-@_-"/>
    <numFmt numFmtId="212" formatCode="_-* #,##0.000000000_-;\-* #,##0.000000000_-;_-* &quot;-&quot;??_-;_-@_-"/>
    <numFmt numFmtId="213" formatCode="_-* #,##0.0000000000_-;\-* #,##0.0000000000_-;_-* &quot;-&quot;??_-;_-@_-"/>
    <numFmt numFmtId="214" formatCode="_-* #,##0.00000000000_-;\-* #,##0.00000000000_-;_-* &quot;-&quot;??_-;_-@_-"/>
    <numFmt numFmtId="215" formatCode="_-* #,##0.000000000000_-;\-* #,##0.000000000000_-;_-* &quot;-&quot;??_-;_-@_-"/>
    <numFmt numFmtId="216" formatCode="_-* #,##0.0000000000000_-;\-* #,##0.0000000000000_-;_-* &quot;-&quot;??_-;_-@_-"/>
    <numFmt numFmtId="217" formatCode="_-* #,##0.00000000000000_-;\-* #,##0.00000000000000_-;_-* &quot;-&quot;??_-;_-@_-"/>
    <numFmt numFmtId="218" formatCode="_-* #,##0.000000000000000_-;\-* #,##0.000000000000000_-;_-* &quot;-&quot;??_-;_-@_-"/>
    <numFmt numFmtId="219" formatCode="_-* #,##0.0000000000000000_-;\-* #,##0.0000000000000000_-;_-* &quot;-&quot;??_-;_-@_-"/>
    <numFmt numFmtId="220" formatCode="_-* #,##0.00000000000000000_-;\-* #,##0.00000000000000000_-;_-* &quot;-&quot;??_-;_-@_-"/>
    <numFmt numFmtId="221" formatCode="_-* #,##0.000000000000000000_-;\-* #,##0.000000000000000000_-;_-* &quot;-&quot;??_-;_-@_-"/>
    <numFmt numFmtId="222" formatCode="_-* #,##0.0000000000000000000_-;\-* #,##0.0000000000000000000_-;_-* &quot;-&quot;??_-;_-@_-"/>
    <numFmt numFmtId="223" formatCode="#,##0_ ;\-#,##0\ "/>
  </numFmts>
  <fonts count="85">
    <font>
      <sz val="14"/>
      <name val="Cordia New"/>
      <family val="0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u val="single"/>
      <sz val="13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sz val="16"/>
      <name val="TH SarabunIT๙"/>
      <family val="2"/>
    </font>
    <font>
      <sz val="13"/>
      <name val="TH SarabunIT๙"/>
      <family val="2"/>
    </font>
    <font>
      <u val="single"/>
      <sz val="13"/>
      <name val="TH SarabunPSK"/>
      <family val="2"/>
    </font>
    <font>
      <sz val="8"/>
      <name val="Cordia New"/>
      <family val="2"/>
    </font>
    <font>
      <sz val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 New"/>
      <family val="2"/>
    </font>
    <font>
      <b/>
      <sz val="14"/>
      <color indexed="8"/>
      <name val="TH SarabunPSK"/>
      <family val="2"/>
    </font>
    <font>
      <b/>
      <sz val="13"/>
      <color indexed="10"/>
      <name val="TH SarabunPSK"/>
      <family val="2"/>
    </font>
    <font>
      <sz val="13"/>
      <color indexed="10"/>
      <name val="TH SarabunPSK"/>
      <family val="2"/>
    </font>
    <font>
      <u val="single"/>
      <sz val="13"/>
      <color indexed="10"/>
      <name val="TH SarabunPSK"/>
      <family val="2"/>
    </font>
    <font>
      <sz val="15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rgb="FF000000"/>
      <name val="TH Sarabun New"/>
      <family val="2"/>
    </font>
    <font>
      <b/>
      <sz val="14"/>
      <color theme="1"/>
      <name val="TH SarabunPSK"/>
      <family val="2"/>
    </font>
    <font>
      <b/>
      <sz val="13"/>
      <color rgb="FFFF0000"/>
      <name val="TH SarabunPSK"/>
      <family val="2"/>
    </font>
    <font>
      <sz val="13"/>
      <color rgb="FFFF0000"/>
      <name val="TH SarabunPSK"/>
      <family val="2"/>
    </font>
    <font>
      <u val="single"/>
      <sz val="13"/>
      <color rgb="FFFF0000"/>
      <name val="TH SarabunPSK"/>
      <family val="2"/>
    </font>
    <font>
      <sz val="15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0" applyNumberFormat="0" applyBorder="0" applyAlignment="0" applyProtection="0"/>
    <xf numFmtId="0" fontId="60" fillId="22" borderId="3" applyNumberFormat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6" fillId="24" borderId="4" applyNumberFormat="0" applyAlignment="0" applyProtection="0"/>
    <xf numFmtId="0" fontId="67" fillId="25" borderId="0" applyNumberFormat="0" applyBorder="0" applyAlignment="0" applyProtection="0"/>
    <xf numFmtId="0" fontId="68" fillId="0" borderId="5" applyNumberFormat="0" applyFill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3" fontId="2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2" fillId="34" borderId="0" xfId="0" applyNumberFormat="1" applyFont="1" applyFill="1" applyAlignment="1">
      <alignment/>
    </xf>
    <xf numFmtId="3" fontId="2" fillId="34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left"/>
    </xf>
    <xf numFmtId="0" fontId="72" fillId="0" borderId="11" xfId="0" applyFont="1" applyBorder="1" applyAlignment="1">
      <alignment/>
    </xf>
    <xf numFmtId="2" fontId="72" fillId="0" borderId="11" xfId="0" applyNumberFormat="1" applyFont="1" applyBorder="1" applyAlignment="1">
      <alignment vertical="top" wrapText="1"/>
    </xf>
    <xf numFmtId="49" fontId="73" fillId="0" borderId="11" xfId="0" applyNumberFormat="1" applyFont="1" applyBorder="1" applyAlignment="1">
      <alignment horizontal="left" shrinkToFit="1"/>
    </xf>
    <xf numFmtId="0" fontId="73" fillId="0" borderId="11" xfId="0" applyFont="1" applyBorder="1" applyAlignment="1">
      <alignment horizontal="left" shrinkToFit="1"/>
    </xf>
    <xf numFmtId="49" fontId="72" fillId="0" borderId="11" xfId="0" applyNumberFormat="1" applyFont="1" applyBorder="1" applyAlignment="1">
      <alignment horizontal="left" shrinkToFit="1"/>
    </xf>
    <xf numFmtId="0" fontId="72" fillId="0" borderId="11" xfId="0" applyFont="1" applyBorder="1" applyAlignment="1">
      <alignment horizontal="left" shrinkToFit="1"/>
    </xf>
    <xf numFmtId="0" fontId="73" fillId="0" borderId="11" xfId="0" applyFont="1" applyBorder="1" applyAlignment="1" applyProtection="1">
      <alignment horizontal="left" shrinkToFit="1"/>
      <protection locked="0"/>
    </xf>
    <xf numFmtId="3" fontId="6" fillId="33" borderId="12" xfId="0" applyNumberFormat="1" applyFont="1" applyFill="1" applyBorder="1" applyAlignment="1">
      <alignment horizontal="center"/>
    </xf>
    <xf numFmtId="0" fontId="72" fillId="0" borderId="11" xfId="0" applyFont="1" applyBorder="1" applyAlignment="1" applyProtection="1">
      <alignment horizontal="left" shrinkToFit="1"/>
      <protection locked="0"/>
    </xf>
    <xf numFmtId="0" fontId="72" fillId="0" borderId="12" xfId="0" applyFont="1" applyBorder="1" applyAlignment="1">
      <alignment horizontal="left" shrinkToFit="1"/>
    </xf>
    <xf numFmtId="3" fontId="2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 horizontal="left" shrinkToFit="1"/>
    </xf>
    <xf numFmtId="3" fontId="2" fillId="0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33" borderId="13" xfId="0" applyNumberFormat="1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1" fontId="73" fillId="0" borderId="14" xfId="0" applyNumberFormat="1" applyFont="1" applyBorder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1" fontId="73" fillId="0" borderId="15" xfId="0" applyNumberFormat="1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49" fontId="74" fillId="0" borderId="10" xfId="0" applyNumberFormat="1" applyFont="1" applyBorder="1" applyAlignment="1">
      <alignment horizontal="left" shrinkToFit="1"/>
    </xf>
    <xf numFmtId="49" fontId="73" fillId="0" borderId="11" xfId="0" applyNumberFormat="1" applyFont="1" applyBorder="1" applyAlignment="1">
      <alignment horizontal="center" shrinkToFit="1"/>
    </xf>
    <xf numFmtId="1" fontId="73" fillId="0" borderId="11" xfId="0" applyNumberFormat="1" applyFont="1" applyBorder="1" applyAlignment="1">
      <alignment horizontal="center"/>
    </xf>
    <xf numFmtId="0" fontId="73" fillId="0" borderId="11" xfId="0" applyFont="1" applyBorder="1" applyAlignment="1">
      <alignment horizontal="center" shrinkToFit="1"/>
    </xf>
    <xf numFmtId="3" fontId="5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3" fillId="0" borderId="1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15" xfId="0" applyNumberFormat="1" applyFont="1" applyBorder="1" applyAlignment="1">
      <alignment horizontal="center" shrinkToFit="1"/>
    </xf>
    <xf numFmtId="3" fontId="2" fillId="0" borderId="11" xfId="0" applyNumberFormat="1" applyFont="1" applyBorder="1" applyAlignment="1">
      <alignment horizontal="center" shrinkToFit="1"/>
    </xf>
    <xf numFmtId="3" fontId="2" fillId="33" borderId="13" xfId="0" applyNumberFormat="1" applyFont="1" applyFill="1" applyBorder="1" applyAlignment="1" quotePrefix="1">
      <alignment horizontal="center" shrinkToFit="1"/>
    </xf>
    <xf numFmtId="3" fontId="2" fillId="33" borderId="13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0" fontId="9" fillId="0" borderId="17" xfId="0" applyFont="1" applyBorder="1" applyAlignment="1">
      <alignment shrinkToFi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189" fontId="7" fillId="0" borderId="11" xfId="33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shrinkToFit="1"/>
    </xf>
    <xf numFmtId="189" fontId="7" fillId="0" borderId="18" xfId="33" applyNumberFormat="1" applyFont="1" applyBorder="1" applyAlignment="1">
      <alignment horizontal="center"/>
    </xf>
    <xf numFmtId="189" fontId="7" fillId="0" borderId="0" xfId="33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1" fontId="1" fillId="0" borderId="11" xfId="0" applyNumberFormat="1" applyFont="1" applyBorder="1" applyAlignment="1">
      <alignment horizontal="center"/>
    </xf>
    <xf numFmtId="189" fontId="7" fillId="0" borderId="0" xfId="33" applyNumberFormat="1" applyFont="1" applyBorder="1" applyAlignment="1">
      <alignment horizontal="center"/>
    </xf>
    <xf numFmtId="0" fontId="73" fillId="0" borderId="19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top" wrapText="1"/>
    </xf>
    <xf numFmtId="0" fontId="73" fillId="0" borderId="15" xfId="0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73" fillId="0" borderId="0" xfId="0" applyFont="1" applyBorder="1" applyAlignment="1">
      <alignment/>
    </xf>
    <xf numFmtId="0" fontId="74" fillId="0" borderId="11" xfId="0" applyFont="1" applyBorder="1" applyAlignment="1" applyProtection="1">
      <alignment horizontal="center" vertical="center" shrinkToFit="1"/>
      <protection locked="0"/>
    </xf>
    <xf numFmtId="0" fontId="73" fillId="0" borderId="10" xfId="0" applyFont="1" applyBorder="1" applyAlignment="1">
      <alignment/>
    </xf>
    <xf numFmtId="49" fontId="74" fillId="0" borderId="11" xfId="0" applyNumberFormat="1" applyFont="1" applyBorder="1" applyAlignment="1">
      <alignment horizontal="left" shrinkToFit="1"/>
    </xf>
    <xf numFmtId="0" fontId="73" fillId="0" borderId="11" xfId="0" applyFont="1" applyBorder="1" applyAlignment="1" applyProtection="1">
      <alignment horizontal="center" shrinkToFit="1"/>
      <protection locked="0"/>
    </xf>
    <xf numFmtId="0" fontId="74" fillId="0" borderId="11" xfId="0" applyFont="1" applyBorder="1" applyAlignment="1">
      <alignment horizontal="left" shrinkToFit="1"/>
    </xf>
    <xf numFmtId="0" fontId="74" fillId="0" borderId="11" xfId="0" applyFont="1" applyBorder="1" applyAlignment="1">
      <alignment horizontal="center" shrinkToFit="1"/>
    </xf>
    <xf numFmtId="0" fontId="76" fillId="0" borderId="11" xfId="0" applyFont="1" applyBorder="1" applyAlignment="1">
      <alignment horizontal="center" vertical="top" wrapText="1"/>
    </xf>
    <xf numFmtId="1" fontId="76" fillId="0" borderId="11" xfId="0" applyNumberFormat="1" applyFont="1" applyBorder="1" applyAlignment="1">
      <alignment horizontal="center"/>
    </xf>
    <xf numFmtId="0" fontId="72" fillId="0" borderId="10" xfId="0" applyFont="1" applyBorder="1" applyAlignment="1">
      <alignment horizontal="left" shrinkToFit="1"/>
    </xf>
    <xf numFmtId="3" fontId="2" fillId="0" borderId="10" xfId="0" applyNumberFormat="1" applyFont="1" applyBorder="1" applyAlignment="1">
      <alignment horizontal="center" shrinkToFit="1"/>
    </xf>
    <xf numFmtId="3" fontId="2" fillId="33" borderId="1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 shrinkToFit="1"/>
    </xf>
    <xf numFmtId="3" fontId="2" fillId="0" borderId="11" xfId="0" applyNumberFormat="1" applyFont="1" applyFill="1" applyBorder="1" applyAlignment="1">
      <alignment horizontal="center" shrinkToFit="1"/>
    </xf>
    <xf numFmtId="189" fontId="1" fillId="0" borderId="0" xfId="33" applyNumberFormat="1" applyFont="1" applyAlignment="1">
      <alignment/>
    </xf>
    <xf numFmtId="0" fontId="3" fillId="35" borderId="11" xfId="0" applyFont="1" applyFill="1" applyBorder="1" applyAlignment="1">
      <alignment horizontal="center"/>
    </xf>
    <xf numFmtId="189" fontId="3" fillId="35" borderId="11" xfId="33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89" fontId="1" fillId="0" borderId="11" xfId="33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89" fontId="1" fillId="0" borderId="11" xfId="33" applyNumberFormat="1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wrapText="1"/>
    </xf>
    <xf numFmtId="189" fontId="1" fillId="10" borderId="0" xfId="33" applyNumberFormat="1" applyFont="1" applyFill="1" applyAlignment="1">
      <alignment/>
    </xf>
    <xf numFmtId="189" fontId="3" fillId="10" borderId="11" xfId="33" applyNumberFormat="1" applyFont="1" applyFill="1" applyBorder="1" applyAlignment="1">
      <alignment horizontal="center"/>
    </xf>
    <xf numFmtId="189" fontId="1" fillId="10" borderId="11" xfId="33" applyNumberFormat="1" applyFont="1" applyFill="1" applyBorder="1" applyAlignment="1">
      <alignment wrapText="1"/>
    </xf>
    <xf numFmtId="171" fontId="1" fillId="0" borderId="11" xfId="33" applyNumberFormat="1" applyFont="1" applyBorder="1" applyAlignment="1">
      <alignment wrapText="1"/>
    </xf>
    <xf numFmtId="171" fontId="1" fillId="0" borderId="0" xfId="33" applyNumberFormat="1" applyFont="1" applyAlignment="1">
      <alignment/>
    </xf>
    <xf numFmtId="171" fontId="3" fillId="35" borderId="11" xfId="33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89" fontId="2" fillId="0" borderId="0" xfId="33" applyNumberFormat="1" applyFont="1" applyFill="1" applyAlignment="1">
      <alignment/>
    </xf>
    <xf numFmtId="189" fontId="2" fillId="0" borderId="11" xfId="33" applyNumberFormat="1" applyFont="1" applyFill="1" applyBorder="1" applyAlignment="1">
      <alignment horizontal="center"/>
    </xf>
    <xf numFmtId="189" fontId="5" fillId="0" borderId="11" xfId="33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shrinkToFit="1"/>
    </xf>
    <xf numFmtId="0" fontId="10" fillId="0" borderId="11" xfId="0" applyFont="1" applyBorder="1" applyAlignment="1">
      <alignment horizontal="center" shrinkToFit="1"/>
    </xf>
    <xf numFmtId="0" fontId="7" fillId="0" borderId="18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189" fontId="9" fillId="0" borderId="0" xfId="33" applyNumberFormat="1" applyFont="1" applyAlignment="1">
      <alignment shrinkToFit="1"/>
    </xf>
    <xf numFmtId="189" fontId="9" fillId="0" borderId="17" xfId="33" applyNumberFormat="1" applyFont="1" applyBorder="1" applyAlignment="1">
      <alignment shrinkToFit="1"/>
    </xf>
    <xf numFmtId="189" fontId="7" fillId="0" borderId="11" xfId="33" applyNumberFormat="1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189" fontId="7" fillId="0" borderId="0" xfId="33" applyNumberFormat="1" applyFont="1" applyAlignment="1">
      <alignment horizontal="center" shrinkToFit="1"/>
    </xf>
    <xf numFmtId="189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 shrinkToFit="1"/>
    </xf>
    <xf numFmtId="0" fontId="9" fillId="0" borderId="17" xfId="0" applyFont="1" applyBorder="1" applyAlignment="1">
      <alignment horizontal="left" shrinkToFit="1"/>
    </xf>
    <xf numFmtId="0" fontId="1" fillId="0" borderId="11" xfId="0" applyFont="1" applyBorder="1" applyAlignment="1">
      <alignment horizontal="left" shrinkToFit="1"/>
    </xf>
    <xf numFmtId="3" fontId="2" fillId="0" borderId="18" xfId="0" applyNumberFormat="1" applyFont="1" applyBorder="1" applyAlignment="1">
      <alignment horizontal="center"/>
    </xf>
    <xf numFmtId="0" fontId="72" fillId="0" borderId="18" xfId="0" applyFont="1" applyBorder="1" applyAlignment="1">
      <alignment horizontal="left" shrinkToFit="1"/>
    </xf>
    <xf numFmtId="3" fontId="2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 horizontal="left" shrinkToFit="1"/>
    </xf>
    <xf numFmtId="3" fontId="2" fillId="0" borderId="0" xfId="0" applyNumberFormat="1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/>
    </xf>
    <xf numFmtId="189" fontId="2" fillId="0" borderId="0" xfId="33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center" shrinkToFit="1"/>
    </xf>
    <xf numFmtId="3" fontId="2" fillId="33" borderId="11" xfId="0" applyNumberFormat="1" applyFont="1" applyFill="1" applyBorder="1" applyAlignment="1">
      <alignment horizontal="center" shrinkToFit="1"/>
    </xf>
    <xf numFmtId="3" fontId="5" fillId="0" borderId="11" xfId="0" applyNumberFormat="1" applyFont="1" applyFill="1" applyBorder="1" applyAlignment="1">
      <alignment horizontal="center" shrinkToFit="1"/>
    </xf>
    <xf numFmtId="0" fontId="73" fillId="0" borderId="0" xfId="0" applyFont="1" applyAlignment="1">
      <alignment shrinkToFit="1"/>
    </xf>
    <xf numFmtId="0" fontId="73" fillId="0" borderId="21" xfId="0" applyFont="1" applyBorder="1" applyAlignment="1">
      <alignment horizontal="center" shrinkToFit="1"/>
    </xf>
    <xf numFmtId="0" fontId="73" fillId="0" borderId="22" xfId="0" applyFont="1" applyBorder="1" applyAlignment="1">
      <alignment horizontal="center" shrinkToFit="1"/>
    </xf>
    <xf numFmtId="0" fontId="76" fillId="0" borderId="10" xfId="0" applyFont="1" applyBorder="1" applyAlignment="1">
      <alignment horizontal="center" shrinkToFit="1"/>
    </xf>
    <xf numFmtId="171" fontId="73" fillId="0" borderId="10" xfId="33" applyFont="1" applyBorder="1" applyAlignment="1">
      <alignment horizontal="center" shrinkToFit="1"/>
    </xf>
    <xf numFmtId="0" fontId="73" fillId="0" borderId="10" xfId="0" applyFont="1" applyBorder="1" applyAlignment="1">
      <alignment horizontal="center" shrinkToFit="1"/>
    </xf>
    <xf numFmtId="0" fontId="73" fillId="0" borderId="0" xfId="0" applyFont="1" applyAlignment="1">
      <alignment horizontal="center" shrinkToFit="1"/>
    </xf>
    <xf numFmtId="1" fontId="73" fillId="0" borderId="0" xfId="0" applyNumberFormat="1" applyFont="1" applyAlignment="1">
      <alignment/>
    </xf>
    <xf numFmtId="1" fontId="73" fillId="0" borderId="0" xfId="0" applyNumberFormat="1" applyFont="1" applyAlignment="1">
      <alignment/>
    </xf>
    <xf numFmtId="1" fontId="73" fillId="0" borderId="21" xfId="0" applyNumberFormat="1" applyFont="1" applyBorder="1" applyAlignment="1">
      <alignment horizontal="center"/>
    </xf>
    <xf numFmtId="1" fontId="73" fillId="0" borderId="22" xfId="0" applyNumberFormat="1" applyFont="1" applyBorder="1" applyAlignment="1">
      <alignment horizontal="center"/>
    </xf>
    <xf numFmtId="1" fontId="73" fillId="0" borderId="10" xfId="0" applyNumberFormat="1" applyFont="1" applyBorder="1" applyAlignment="1">
      <alignment/>
    </xf>
    <xf numFmtId="1" fontId="73" fillId="0" borderId="11" xfId="0" applyNumberFormat="1" applyFont="1" applyBorder="1" applyAlignment="1">
      <alignment/>
    </xf>
    <xf numFmtId="189" fontId="7" fillId="0" borderId="0" xfId="33" applyNumberFormat="1" applyFont="1" applyBorder="1" applyAlignment="1">
      <alignment horizontal="center" shrinkToFit="1"/>
    </xf>
    <xf numFmtId="3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shrinkToFit="1"/>
    </xf>
    <xf numFmtId="49" fontId="7" fillId="0" borderId="18" xfId="0" applyNumberFormat="1" applyFont="1" applyBorder="1" applyAlignment="1">
      <alignment horizontal="center" shrinkToFit="1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shrinkToFit="1"/>
    </xf>
    <xf numFmtId="49" fontId="7" fillId="34" borderId="11" xfId="0" applyNumberFormat="1" applyFont="1" applyFill="1" applyBorder="1" applyAlignment="1">
      <alignment horizontal="center" shrinkToFit="1"/>
    </xf>
    <xf numFmtId="189" fontId="7" fillId="34" borderId="11" xfId="33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shrinkToFit="1"/>
    </xf>
    <xf numFmtId="0" fontId="73" fillId="0" borderId="11" xfId="0" applyFont="1" applyBorder="1" applyAlignment="1">
      <alignment shrinkToFit="1"/>
    </xf>
    <xf numFmtId="1" fontId="73" fillId="0" borderId="0" xfId="0" applyNumberFormat="1" applyFont="1" applyAlignment="1">
      <alignment shrinkToFit="1"/>
    </xf>
    <xf numFmtId="0" fontId="14" fillId="0" borderId="0" xfId="0" applyFont="1" applyAlignment="1">
      <alignment horizontal="center" textRotation="180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189" fontId="1" fillId="0" borderId="21" xfId="33" applyNumberFormat="1" applyFont="1" applyBorder="1" applyAlignment="1">
      <alignment wrapText="1"/>
    </xf>
    <xf numFmtId="171" fontId="1" fillId="0" borderId="21" xfId="33" applyNumberFormat="1" applyFont="1" applyBorder="1" applyAlignment="1">
      <alignment wrapText="1"/>
    </xf>
    <xf numFmtId="189" fontId="1" fillId="10" borderId="21" xfId="33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89" fontId="1" fillId="0" borderId="0" xfId="33" applyNumberFormat="1" applyFont="1" applyFill="1" applyAlignment="1">
      <alignment/>
    </xf>
    <xf numFmtId="171" fontId="1" fillId="0" borderId="0" xfId="33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9" fontId="1" fillId="0" borderId="0" xfId="33" applyNumberFormat="1" applyFont="1" applyFill="1" applyAlignment="1">
      <alignment wrapText="1"/>
    </xf>
    <xf numFmtId="171" fontId="1" fillId="0" borderId="0" xfId="33" applyNumberFormat="1" applyFont="1" applyFill="1" applyAlignment="1">
      <alignment wrapText="1"/>
    </xf>
    <xf numFmtId="0" fontId="1" fillId="13" borderId="11" xfId="0" applyFont="1" applyFill="1" applyBorder="1" applyAlignment="1">
      <alignment wrapText="1"/>
    </xf>
    <xf numFmtId="189" fontId="1" fillId="13" borderId="11" xfId="33" applyNumberFormat="1" applyFont="1" applyFill="1" applyBorder="1" applyAlignment="1">
      <alignment wrapText="1"/>
    </xf>
    <xf numFmtId="171" fontId="1" fillId="13" borderId="11" xfId="33" applyNumberFormat="1" applyFont="1" applyFill="1" applyBorder="1" applyAlignment="1">
      <alignment wrapText="1"/>
    </xf>
    <xf numFmtId="0" fontId="1" fillId="13" borderId="11" xfId="0" applyFont="1" applyFill="1" applyBorder="1" applyAlignment="1">
      <alignment horizontal="center" wrapText="1"/>
    </xf>
    <xf numFmtId="3" fontId="72" fillId="0" borderId="11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/>
    </xf>
    <xf numFmtId="3" fontId="72" fillId="0" borderId="11" xfId="0" applyNumberFormat="1" applyFont="1" applyFill="1" applyBorder="1" applyAlignment="1">
      <alignment horizontal="center" shrinkToFit="1"/>
    </xf>
    <xf numFmtId="1" fontId="72" fillId="0" borderId="11" xfId="0" applyNumberFormat="1" applyFont="1" applyFill="1" applyBorder="1" applyAlignment="1">
      <alignment horizontal="center"/>
    </xf>
    <xf numFmtId="3" fontId="72" fillId="0" borderId="0" xfId="0" applyNumberFormat="1" applyFont="1" applyFill="1" applyAlignment="1">
      <alignment/>
    </xf>
    <xf numFmtId="0" fontId="72" fillId="0" borderId="12" xfId="0" applyFont="1" applyFill="1" applyBorder="1" applyAlignment="1">
      <alignment horizontal="left" shrinkToFit="1"/>
    </xf>
    <xf numFmtId="3" fontId="6" fillId="33" borderId="15" xfId="0" applyNumberFormat="1" applyFont="1" applyFill="1" applyBorder="1" applyAlignment="1">
      <alignment horizontal="center"/>
    </xf>
    <xf numFmtId="3" fontId="2" fillId="36" borderId="0" xfId="0" applyNumberFormat="1" applyFont="1" applyFill="1" applyAlignment="1">
      <alignment/>
    </xf>
    <xf numFmtId="0" fontId="73" fillId="0" borderId="11" xfId="0" applyFont="1" applyFill="1" applyBorder="1" applyAlignment="1">
      <alignment horizontal="left" shrinkToFit="1"/>
    </xf>
    <xf numFmtId="0" fontId="9" fillId="0" borderId="0" xfId="0" applyFont="1" applyAlignment="1">
      <alignment/>
    </xf>
    <xf numFmtId="189" fontId="9" fillId="0" borderId="0" xfId="33" applyNumberFormat="1" applyFont="1" applyAlignment="1">
      <alignment/>
    </xf>
    <xf numFmtId="0" fontId="9" fillId="0" borderId="17" xfId="0" applyFont="1" applyBorder="1" applyAlignment="1">
      <alignment/>
    </xf>
    <xf numFmtId="189" fontId="9" fillId="0" borderId="17" xfId="33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77" fillId="0" borderId="11" xfId="0" applyFont="1" applyBorder="1" applyAlignment="1">
      <alignment shrinkToFit="1"/>
    </xf>
    <xf numFmtId="0" fontId="11" fillId="4" borderId="21" xfId="0" applyFont="1" applyFill="1" applyBorder="1" applyAlignment="1">
      <alignment horizontal="center" shrinkToFit="1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 shrinkToFit="1"/>
    </xf>
    <xf numFmtId="0" fontId="11" fillId="4" borderId="19" xfId="0" applyFont="1" applyFill="1" applyBorder="1" applyAlignment="1">
      <alignment horizontal="center"/>
    </xf>
    <xf numFmtId="189" fontId="11" fillId="4" borderId="21" xfId="33" applyNumberFormat="1" applyFont="1" applyFill="1" applyBorder="1" applyAlignment="1">
      <alignment horizontal="center"/>
    </xf>
    <xf numFmtId="189" fontId="11" fillId="4" borderId="21" xfId="33" applyNumberFormat="1" applyFont="1" applyFill="1" applyBorder="1" applyAlignment="1">
      <alignment horizontal="center" shrinkToFit="1"/>
    </xf>
    <xf numFmtId="0" fontId="11" fillId="4" borderId="22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 shrinkToFit="1"/>
    </xf>
    <xf numFmtId="0" fontId="11" fillId="4" borderId="15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shrinkToFit="1"/>
    </xf>
    <xf numFmtId="189" fontId="11" fillId="4" borderId="10" xfId="33" applyNumberFormat="1" applyFont="1" applyFill="1" applyBorder="1" applyAlignment="1">
      <alignment horizontal="center"/>
    </xf>
    <xf numFmtId="189" fontId="11" fillId="4" borderId="10" xfId="33" applyNumberFormat="1" applyFont="1" applyFill="1" applyBorder="1" applyAlignment="1">
      <alignment horizontal="center" shrinkToFit="1"/>
    </xf>
    <xf numFmtId="0" fontId="11" fillId="4" borderId="10" xfId="0" applyFont="1" applyFill="1" applyBorder="1" applyAlignment="1">
      <alignment/>
    </xf>
    <xf numFmtId="1" fontId="8" fillId="10" borderId="21" xfId="0" applyNumberFormat="1" applyFont="1" applyFill="1" applyBorder="1" applyAlignment="1">
      <alignment horizontal="center"/>
    </xf>
    <xf numFmtId="3" fontId="2" fillId="10" borderId="19" xfId="0" applyNumberFormat="1" applyFont="1" applyFill="1" applyBorder="1" applyAlignment="1">
      <alignment horizontal="center"/>
    </xf>
    <xf numFmtId="3" fontId="2" fillId="10" borderId="20" xfId="0" applyNumberFormat="1" applyFont="1" applyFill="1" applyBorder="1" applyAlignment="1">
      <alignment horizontal="center"/>
    </xf>
    <xf numFmtId="1" fontId="8" fillId="10" borderId="22" xfId="0" applyNumberFormat="1" applyFont="1" applyFill="1" applyBorder="1" applyAlignment="1">
      <alignment horizontal="center"/>
    </xf>
    <xf numFmtId="3" fontId="2" fillId="10" borderId="15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 shrinkToFit="1"/>
    </xf>
    <xf numFmtId="189" fontId="2" fillId="0" borderId="10" xfId="33" applyNumberFormat="1" applyFont="1" applyFill="1" applyBorder="1" applyAlignment="1">
      <alignment horizontal="center"/>
    </xf>
    <xf numFmtId="3" fontId="1" fillId="1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shrinkToFit="1"/>
    </xf>
    <xf numFmtId="49" fontId="3" fillId="0" borderId="12" xfId="0" applyNumberFormat="1" applyFont="1" applyFill="1" applyBorder="1" applyAlignment="1">
      <alignment horizontal="center" shrinkToFit="1"/>
    </xf>
    <xf numFmtId="3" fontId="3" fillId="0" borderId="16" xfId="0" applyNumberFormat="1" applyFont="1" applyFill="1" applyBorder="1" applyAlignment="1">
      <alignment shrinkToFit="1"/>
    </xf>
    <xf numFmtId="1" fontId="5" fillId="0" borderId="11" xfId="0" applyNumberFormat="1" applyFont="1" applyFill="1" applyBorder="1" applyAlignment="1">
      <alignment horizontal="center" shrinkToFit="1"/>
    </xf>
    <xf numFmtId="189" fontId="5" fillId="0" borderId="11" xfId="33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 horizontal="center" shrinkToFit="1"/>
    </xf>
    <xf numFmtId="3" fontId="3" fillId="0" borderId="16" xfId="0" applyNumberFormat="1" applyFont="1" applyFill="1" applyBorder="1" applyAlignment="1">
      <alignment horizontal="left" shrinkToFit="1"/>
    </xf>
    <xf numFmtId="3" fontId="5" fillId="0" borderId="11" xfId="0" applyNumberFormat="1" applyFont="1" applyFill="1" applyBorder="1" applyAlignment="1">
      <alignment shrinkToFit="1"/>
    </xf>
    <xf numFmtId="189" fontId="2" fillId="10" borderId="21" xfId="33" applyNumberFormat="1" applyFont="1" applyFill="1" applyBorder="1" applyAlignment="1">
      <alignment horizontal="center" vertical="center" shrinkToFit="1"/>
    </xf>
    <xf numFmtId="189" fontId="2" fillId="10" borderId="10" xfId="33" applyNumberFormat="1" applyFont="1" applyFill="1" applyBorder="1" applyAlignment="1">
      <alignment horizontal="center" vertical="center" shrinkToFit="1"/>
    </xf>
    <xf numFmtId="189" fontId="2" fillId="33" borderId="0" xfId="33" applyNumberFormat="1" applyFont="1" applyFill="1" applyAlignment="1">
      <alignment horizontal="center" shrinkToFit="1"/>
    </xf>
    <xf numFmtId="189" fontId="2" fillId="33" borderId="11" xfId="33" applyNumberFormat="1" applyFont="1" applyFill="1" applyBorder="1" applyAlignment="1">
      <alignment horizontal="center" shrinkToFit="1"/>
    </xf>
    <xf numFmtId="189" fontId="2" fillId="33" borderId="16" xfId="33" applyNumberFormat="1" applyFont="1" applyFill="1" applyBorder="1" applyAlignment="1">
      <alignment horizontal="center" shrinkToFit="1"/>
    </xf>
    <xf numFmtId="189" fontId="72" fillId="0" borderId="11" xfId="33" applyNumberFormat="1" applyFont="1" applyFill="1" applyBorder="1" applyAlignment="1">
      <alignment horizontal="center" shrinkToFit="1"/>
    </xf>
    <xf numFmtId="189" fontId="2" fillId="33" borderId="14" xfId="33" applyNumberFormat="1" applyFont="1" applyFill="1" applyBorder="1" applyAlignment="1">
      <alignment horizontal="center" shrinkToFit="1"/>
    </xf>
    <xf numFmtId="189" fontId="2" fillId="33" borderId="10" xfId="33" applyNumberFormat="1" applyFont="1" applyFill="1" applyBorder="1" applyAlignment="1">
      <alignment horizontal="center" shrinkToFit="1"/>
    </xf>
    <xf numFmtId="189" fontId="2" fillId="0" borderId="11" xfId="33" applyNumberFormat="1" applyFont="1" applyFill="1" applyBorder="1" applyAlignment="1">
      <alignment horizontal="center" shrinkToFit="1"/>
    </xf>
    <xf numFmtId="189" fontId="2" fillId="33" borderId="0" xfId="33" applyNumberFormat="1" applyFont="1" applyFill="1" applyAlignment="1">
      <alignment shrinkToFit="1"/>
    </xf>
    <xf numFmtId="189" fontId="2" fillId="33" borderId="0" xfId="33" applyNumberFormat="1" applyFont="1" applyFill="1" applyAlignment="1">
      <alignment horizontal="center" textRotation="180" shrinkToFit="1"/>
    </xf>
    <xf numFmtId="189" fontId="13" fillId="33" borderId="0" xfId="33" applyNumberFormat="1" applyFont="1" applyFill="1" applyAlignment="1">
      <alignment horizontal="center" textRotation="180" shrinkToFit="1"/>
    </xf>
    <xf numFmtId="189" fontId="2" fillId="0" borderId="0" xfId="33" applyNumberFormat="1" applyFont="1" applyFill="1" applyAlignment="1">
      <alignment shrinkToFit="1"/>
    </xf>
    <xf numFmtId="189" fontId="2" fillId="0" borderId="10" xfId="33" applyNumberFormat="1" applyFont="1" applyFill="1" applyBorder="1" applyAlignment="1">
      <alignment horizontal="center" shrinkToFit="1"/>
    </xf>
    <xf numFmtId="189" fontId="2" fillId="0" borderId="0" xfId="33" applyNumberFormat="1" applyFont="1" applyFill="1" applyBorder="1" applyAlignment="1">
      <alignment horizontal="center" shrinkToFit="1"/>
    </xf>
    <xf numFmtId="189" fontId="1" fillId="33" borderId="0" xfId="33" applyNumberFormat="1" applyFont="1" applyFill="1" applyAlignment="1">
      <alignment horizontal="center" shrinkToFit="1"/>
    </xf>
    <xf numFmtId="189" fontId="1" fillId="0" borderId="0" xfId="33" applyNumberFormat="1" applyFont="1" applyAlignment="1">
      <alignment horizontal="left" shrinkToFit="1"/>
    </xf>
    <xf numFmtId="189" fontId="2" fillId="33" borderId="0" xfId="33" applyNumberFormat="1" applyFont="1" applyFill="1" applyBorder="1" applyAlignment="1">
      <alignment horizontal="center" shrinkToFit="1"/>
    </xf>
    <xf numFmtId="3" fontId="2" fillId="0" borderId="18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 horizontal="center" vertical="center" shrinkToFit="1"/>
    </xf>
    <xf numFmtId="4" fontId="5" fillId="0" borderId="11" xfId="0" applyNumberFormat="1" applyFont="1" applyFill="1" applyBorder="1" applyAlignment="1">
      <alignment horizontal="center" shrinkToFit="1"/>
    </xf>
    <xf numFmtId="3" fontId="1" fillId="33" borderId="0" xfId="0" applyNumberFormat="1" applyFont="1" applyFill="1" applyAlignment="1">
      <alignment horizontal="center" shrinkToFit="1"/>
    </xf>
    <xf numFmtId="189" fontId="1" fillId="33" borderId="0" xfId="33" applyNumberFormat="1" applyFont="1" applyFill="1" applyAlignment="1">
      <alignment shrinkToFit="1"/>
    </xf>
    <xf numFmtId="3" fontId="2" fillId="0" borderId="0" xfId="0" applyNumberFormat="1" applyFont="1" applyAlignment="1">
      <alignment horizontal="center" shrinkToFit="1"/>
    </xf>
    <xf numFmtId="0" fontId="3" fillId="1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shrinkToFit="1"/>
    </xf>
    <xf numFmtId="0" fontId="78" fillId="0" borderId="12" xfId="0" applyFont="1" applyBorder="1" applyAlignment="1">
      <alignment horizontal="center" shrinkToFit="1"/>
    </xf>
    <xf numFmtId="3" fontId="2" fillId="33" borderId="12" xfId="0" applyNumberFormat="1" applyFont="1" applyFill="1" applyBorder="1" applyAlignment="1">
      <alignment horizontal="left"/>
    </xf>
    <xf numFmtId="0" fontId="78" fillId="0" borderId="11" xfId="0" applyFont="1" applyFill="1" applyBorder="1" applyAlignment="1">
      <alignment horizontal="center" shrinkToFit="1"/>
    </xf>
    <xf numFmtId="1" fontId="1" fillId="33" borderId="11" xfId="0" applyNumberFormat="1" applyFont="1" applyFill="1" applyBorder="1" applyAlignment="1">
      <alignment horizontal="center"/>
    </xf>
    <xf numFmtId="189" fontId="2" fillId="0" borderId="16" xfId="33" applyNumberFormat="1" applyFont="1" applyBorder="1" applyAlignment="1">
      <alignment shrinkToFit="1"/>
    </xf>
    <xf numFmtId="3" fontId="2" fillId="0" borderId="1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7" fillId="0" borderId="23" xfId="0" applyFont="1" applyFill="1" applyBorder="1" applyAlignment="1" applyProtection="1">
      <alignment horizontal="center"/>
      <protection locked="0"/>
    </xf>
    <xf numFmtId="1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3" fontId="7" fillId="0" borderId="23" xfId="0" applyNumberFormat="1" applyFont="1" applyFill="1" applyBorder="1" applyAlignment="1" applyProtection="1">
      <alignment horizontal="center"/>
      <protection locked="0"/>
    </xf>
    <xf numFmtId="3" fontId="9" fillId="0" borderId="23" xfId="0" applyNumberFormat="1" applyFont="1" applyFill="1" applyBorder="1" applyAlignment="1" applyProtection="1">
      <alignment horizontal="center"/>
      <protection locked="0"/>
    </xf>
    <xf numFmtId="4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23" xfId="0" applyNumberFormat="1" applyFont="1" applyFill="1" applyBorder="1" applyAlignment="1" applyProtection="1">
      <alignment/>
      <protection locked="0"/>
    </xf>
    <xf numFmtId="0" fontId="7" fillId="0" borderId="23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79" fillId="0" borderId="23" xfId="0" applyFont="1" applyFill="1" applyBorder="1" applyAlignment="1" applyProtection="1">
      <alignment horizontal="center"/>
      <protection locked="0"/>
    </xf>
    <xf numFmtId="3" fontId="9" fillId="0" borderId="23" xfId="33" applyNumberFormat="1" applyFont="1" applyFill="1" applyBorder="1" applyAlignment="1" applyProtection="1">
      <alignment horizontal="center"/>
      <protection locked="0"/>
    </xf>
    <xf numFmtId="3" fontId="79" fillId="0" borderId="23" xfId="0" applyNumberFormat="1" applyFont="1" applyFill="1" applyBorder="1" applyAlignment="1" applyProtection="1">
      <alignment horizontal="center"/>
      <protection locked="0"/>
    </xf>
    <xf numFmtId="3" fontId="7" fillId="0" borderId="23" xfId="33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80" fillId="0" borderId="23" xfId="0" applyFont="1" applyFill="1" applyBorder="1" applyAlignment="1" applyProtection="1">
      <alignment horizontal="center"/>
      <protection locked="0"/>
    </xf>
    <xf numFmtId="1" fontId="80" fillId="0" borderId="23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25" xfId="0" applyNumberFormat="1" applyFont="1" applyFill="1" applyBorder="1" applyAlignment="1" applyProtection="1">
      <alignment horizontal="center"/>
      <protection locked="0"/>
    </xf>
    <xf numFmtId="3" fontId="7" fillId="0" borderId="26" xfId="0" applyNumberFormat="1" applyFont="1" applyFill="1" applyBorder="1" applyAlignment="1" applyProtection="1">
      <alignment horizontal="center"/>
      <protection locked="0"/>
    </xf>
    <xf numFmtId="3" fontId="80" fillId="0" borderId="23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/>
      <protection locked="0"/>
    </xf>
    <xf numFmtId="0" fontId="80" fillId="0" borderId="23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49" fontId="7" fillId="34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15" fillId="0" borderId="23" xfId="0" applyFont="1" applyFill="1" applyBorder="1" applyAlignment="1" applyProtection="1">
      <alignment horizontal="center"/>
      <protection locked="0"/>
    </xf>
    <xf numFmtId="0" fontId="81" fillId="0" borderId="23" xfId="0" applyFont="1" applyFill="1" applyBorder="1" applyAlignment="1" applyProtection="1">
      <alignment horizontal="center"/>
      <protection locked="0"/>
    </xf>
    <xf numFmtId="3" fontId="15" fillId="0" borderId="23" xfId="0" applyNumberFormat="1" applyFont="1" applyFill="1" applyBorder="1" applyAlignment="1" applyProtection="1">
      <alignment/>
      <protection locked="0"/>
    </xf>
    <xf numFmtId="3" fontId="79" fillId="0" borderId="23" xfId="0" applyNumberFormat="1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72" fillId="0" borderId="15" xfId="0" applyFont="1" applyBorder="1" applyAlignment="1" applyProtection="1">
      <alignment horizontal="left" shrinkToFit="1"/>
      <protection locked="0"/>
    </xf>
    <xf numFmtId="49" fontId="76" fillId="0" borderId="10" xfId="0" applyNumberFormat="1" applyFont="1" applyBorder="1" applyAlignment="1">
      <alignment horizontal="center" shrinkToFit="1"/>
    </xf>
    <xf numFmtId="49" fontId="76" fillId="0" borderId="22" xfId="0" applyNumberFormat="1" applyFont="1" applyBorder="1" applyAlignment="1">
      <alignment horizontal="center" shrinkToFit="1"/>
    </xf>
    <xf numFmtId="49" fontId="76" fillId="0" borderId="11" xfId="0" applyNumberFormat="1" applyFont="1" applyBorder="1" applyAlignment="1">
      <alignment horizontal="center" shrinkToFit="1"/>
    </xf>
    <xf numFmtId="0" fontId="76" fillId="0" borderId="11" xfId="0" applyFont="1" applyBorder="1" applyAlignment="1">
      <alignment horizontal="center" shrinkToFi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89" fontId="19" fillId="0" borderId="11" xfId="33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89" fontId="19" fillId="33" borderId="11" xfId="33" applyNumberFormat="1" applyFont="1" applyFill="1" applyBorder="1" applyAlignment="1">
      <alignment/>
    </xf>
    <xf numFmtId="189" fontId="19" fillId="33" borderId="11" xfId="33" applyNumberFormat="1" applyFont="1" applyFill="1" applyBorder="1" applyAlignment="1">
      <alignment horizontal="right"/>
    </xf>
    <xf numFmtId="3" fontId="82" fillId="0" borderId="11" xfId="0" applyNumberFormat="1" applyFont="1" applyBorder="1" applyAlignment="1">
      <alignment horizontal="right" shrinkToFit="1"/>
    </xf>
    <xf numFmtId="0" fontId="19" fillId="0" borderId="0" xfId="0" applyFont="1" applyBorder="1" applyAlignment="1">
      <alignment horizontal="center"/>
    </xf>
    <xf numFmtId="189" fontId="19" fillId="33" borderId="0" xfId="33" applyNumberFormat="1" applyFont="1" applyFill="1" applyBorder="1" applyAlignment="1">
      <alignment/>
    </xf>
    <xf numFmtId="189" fontId="19" fillId="33" borderId="0" xfId="33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left" indent="1"/>
    </xf>
    <xf numFmtId="189" fontId="19" fillId="0" borderId="11" xfId="33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center"/>
    </xf>
    <xf numFmtId="2" fontId="82" fillId="0" borderId="10" xfId="0" applyNumberFormat="1" applyFont="1" applyBorder="1" applyAlignment="1">
      <alignment vertical="top" wrapText="1"/>
    </xf>
    <xf numFmtId="49" fontId="82" fillId="0" borderId="10" xfId="0" applyNumberFormat="1" applyFont="1" applyBorder="1" applyAlignment="1">
      <alignment horizontal="left" shrinkToFit="1"/>
    </xf>
    <xf numFmtId="0" fontId="0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 shrinkToFit="1"/>
    </xf>
    <xf numFmtId="0" fontId="72" fillId="0" borderId="11" xfId="0" applyFont="1" applyBorder="1" applyAlignment="1" applyProtection="1">
      <alignment horizontal="center" shrinkToFit="1"/>
      <protection locked="0"/>
    </xf>
    <xf numFmtId="49" fontId="82" fillId="0" borderId="10" xfId="0" applyNumberFormat="1" applyFont="1" applyBorder="1" applyAlignment="1">
      <alignment horizontal="center" shrinkToFit="1"/>
    </xf>
    <xf numFmtId="0" fontId="19" fillId="0" borderId="10" xfId="0" applyFont="1" applyBorder="1" applyAlignment="1">
      <alignment horizontal="center" shrinkToFit="1"/>
    </xf>
    <xf numFmtId="0" fontId="82" fillId="0" borderId="10" xfId="0" applyFont="1" applyBorder="1" applyAlignment="1">
      <alignment horizontal="center" shrinkToFit="1"/>
    </xf>
    <xf numFmtId="2" fontId="82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shrinkToFit="1"/>
    </xf>
    <xf numFmtId="0" fontId="8" fillId="0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left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left" shrinkToFit="1"/>
    </xf>
    <xf numFmtId="0" fontId="7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shrinkToFit="1"/>
    </xf>
    <xf numFmtId="189" fontId="7" fillId="34" borderId="10" xfId="33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189" fontId="7" fillId="0" borderId="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left" shrinkToFit="1"/>
    </xf>
    <xf numFmtId="0" fontId="7" fillId="34" borderId="0" xfId="0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 shrinkToFit="1"/>
    </xf>
    <xf numFmtId="189" fontId="7" fillId="34" borderId="0" xfId="33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1" fontId="80" fillId="0" borderId="29" xfId="0" applyNumberFormat="1" applyFont="1" applyFill="1" applyBorder="1" applyAlignment="1" applyProtection="1">
      <alignment horizontal="center"/>
      <protection locked="0"/>
    </xf>
    <xf numFmtId="3" fontId="7" fillId="0" borderId="29" xfId="0" applyNumberFormat="1" applyFont="1" applyFill="1" applyBorder="1" applyAlignment="1" applyProtection="1">
      <alignment horizontal="center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2" fillId="0" borderId="20" xfId="0" applyFont="1" applyBorder="1" applyAlignment="1">
      <alignment horizontal="center" vertical="top" wrapText="1"/>
    </xf>
    <xf numFmtId="171" fontId="76" fillId="0" borderId="10" xfId="33" applyFont="1" applyBorder="1" applyAlignment="1">
      <alignment horizontal="center" shrinkToFit="1"/>
    </xf>
    <xf numFmtId="189" fontId="2" fillId="10" borderId="21" xfId="33" applyNumberFormat="1" applyFont="1" applyFill="1" applyBorder="1" applyAlignment="1">
      <alignment horizontal="center" vertical="center" shrinkToFit="1"/>
    </xf>
    <xf numFmtId="189" fontId="2" fillId="10" borderId="10" xfId="33" applyNumberFormat="1" applyFont="1" applyFill="1" applyBorder="1" applyAlignment="1">
      <alignment horizontal="center" vertical="center" shrinkToFit="1"/>
    </xf>
    <xf numFmtId="3" fontId="2" fillId="10" borderId="19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 horizontal="center"/>
    </xf>
    <xf numFmtId="3" fontId="2" fillId="10" borderId="15" xfId="0" applyNumberFormat="1" applyFont="1" applyFill="1" applyBorder="1" applyAlignment="1">
      <alignment horizontal="center"/>
    </xf>
    <xf numFmtId="1" fontId="2" fillId="10" borderId="21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shrinkToFit="1"/>
    </xf>
    <xf numFmtId="3" fontId="5" fillId="0" borderId="16" xfId="0" applyNumberFormat="1" applyFont="1" applyFill="1" applyBorder="1" applyAlignment="1">
      <alignment shrinkToFit="1"/>
    </xf>
    <xf numFmtId="3" fontId="5" fillId="0" borderId="16" xfId="0" applyNumberFormat="1" applyFont="1" applyFill="1" applyBorder="1" applyAlignment="1">
      <alignment horizontal="left" shrinkToFit="1"/>
    </xf>
    <xf numFmtId="49" fontId="5" fillId="0" borderId="12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89" fontId="2" fillId="0" borderId="0" xfId="33" applyNumberFormat="1" applyFont="1" applyAlignment="1">
      <alignment horizontal="left" shrinkToFit="1"/>
    </xf>
    <xf numFmtId="1" fontId="2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/>
    </xf>
    <xf numFmtId="0" fontId="8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73" fillId="0" borderId="19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top" wrapText="1"/>
    </xf>
    <xf numFmtId="0" fontId="73" fillId="0" borderId="15" xfId="0" applyFont="1" applyBorder="1" applyAlignment="1">
      <alignment horizontal="center" vertical="top" wrapText="1"/>
    </xf>
    <xf numFmtId="0" fontId="72" fillId="0" borderId="18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49" fontId="2" fillId="10" borderId="21" xfId="0" applyNumberFormat="1" applyFont="1" applyFill="1" applyBorder="1" applyAlignment="1">
      <alignment horizontal="center" vertical="center" shrinkToFit="1"/>
    </xf>
    <xf numFmtId="49" fontId="2" fillId="10" borderId="10" xfId="0" applyNumberFormat="1" applyFont="1" applyFill="1" applyBorder="1" applyAlignment="1">
      <alignment horizontal="center" vertical="center" shrinkToFit="1"/>
    </xf>
    <xf numFmtId="189" fontId="2" fillId="10" borderId="21" xfId="33" applyNumberFormat="1" applyFont="1" applyFill="1" applyBorder="1" applyAlignment="1">
      <alignment horizontal="center" vertical="center" shrinkToFit="1"/>
    </xf>
    <xf numFmtId="189" fontId="2" fillId="10" borderId="22" xfId="33" applyNumberFormat="1" applyFont="1" applyFill="1" applyBorder="1" applyAlignment="1">
      <alignment horizontal="center" vertical="center" shrinkToFit="1"/>
    </xf>
    <xf numFmtId="189" fontId="2" fillId="10" borderId="10" xfId="33" applyNumberFormat="1" applyFont="1" applyFill="1" applyBorder="1" applyAlignment="1">
      <alignment horizontal="center" vertical="center" shrinkToFit="1"/>
    </xf>
    <xf numFmtId="3" fontId="2" fillId="10" borderId="19" xfId="0" applyNumberFormat="1" applyFont="1" applyFill="1" applyBorder="1" applyAlignment="1">
      <alignment horizontal="center"/>
    </xf>
    <xf numFmtId="3" fontId="2" fillId="10" borderId="18" xfId="0" applyNumberFormat="1" applyFont="1" applyFill="1" applyBorder="1" applyAlignment="1">
      <alignment horizontal="center"/>
    </xf>
    <xf numFmtId="3" fontId="2" fillId="10" borderId="30" xfId="0" applyNumberFormat="1" applyFont="1" applyFill="1" applyBorder="1" applyAlignment="1">
      <alignment horizontal="center"/>
    </xf>
    <xf numFmtId="3" fontId="1" fillId="10" borderId="21" xfId="0" applyNumberFormat="1" applyFont="1" applyFill="1" applyBorder="1" applyAlignment="1">
      <alignment horizontal="center" vertical="center"/>
    </xf>
    <xf numFmtId="3" fontId="1" fillId="10" borderId="22" xfId="0" applyNumberFormat="1" applyFont="1" applyFill="1" applyBorder="1" applyAlignment="1">
      <alignment horizontal="center" vertical="center"/>
    </xf>
    <xf numFmtId="3" fontId="1" fillId="10" borderId="10" xfId="0" applyNumberFormat="1" applyFont="1" applyFill="1" applyBorder="1" applyAlignment="1">
      <alignment horizontal="center" vertical="center"/>
    </xf>
    <xf numFmtId="1" fontId="2" fillId="10" borderId="22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 vertical="center"/>
    </xf>
    <xf numFmtId="1" fontId="4" fillId="10" borderId="10" xfId="0" applyNumberFormat="1" applyFont="1" applyFill="1" applyBorder="1" applyAlignment="1">
      <alignment horizontal="center" vertical="center"/>
    </xf>
    <xf numFmtId="189" fontId="2" fillId="10" borderId="21" xfId="33" applyNumberFormat="1" applyFont="1" applyFill="1" applyBorder="1" applyAlignment="1">
      <alignment horizontal="center" vertical="center"/>
    </xf>
    <xf numFmtId="189" fontId="2" fillId="10" borderId="10" xfId="33" applyNumberFormat="1" applyFont="1" applyFill="1" applyBorder="1" applyAlignment="1">
      <alignment horizontal="center" vertical="center"/>
    </xf>
    <xf numFmtId="1" fontId="2" fillId="10" borderId="21" xfId="0" applyNumberFormat="1" applyFont="1" applyFill="1" applyBorder="1" applyAlignment="1">
      <alignment horizontal="center" vertical="center" shrinkToFit="1"/>
    </xf>
    <xf numFmtId="1" fontId="2" fillId="10" borderId="10" xfId="0" applyNumberFormat="1" applyFont="1" applyFill="1" applyBorder="1" applyAlignment="1">
      <alignment horizontal="center" vertical="center" shrinkToFit="1"/>
    </xf>
    <xf numFmtId="3" fontId="17" fillId="10" borderId="19" xfId="0" applyNumberFormat="1" applyFont="1" applyFill="1" applyBorder="1" applyAlignment="1">
      <alignment horizontal="center"/>
    </xf>
    <xf numFmtId="3" fontId="17" fillId="10" borderId="18" xfId="0" applyNumberFormat="1" applyFont="1" applyFill="1" applyBorder="1" applyAlignment="1">
      <alignment horizontal="center"/>
    </xf>
    <xf numFmtId="3" fontId="17" fillId="1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18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2" fillId="34" borderId="12" xfId="0" applyNumberFormat="1" applyFont="1" applyFill="1" applyBorder="1" applyAlignment="1">
      <alignment horizontal="center" vertical="center" shrinkToFit="1"/>
    </xf>
    <xf numFmtId="3" fontId="2" fillId="34" borderId="13" xfId="0" applyNumberFormat="1" applyFont="1" applyFill="1" applyBorder="1" applyAlignment="1">
      <alignment horizontal="center" vertical="center" shrinkToFit="1"/>
    </xf>
    <xf numFmtId="3" fontId="2" fillId="34" borderId="16" xfId="0" applyNumberFormat="1" applyFont="1" applyFill="1" applyBorder="1" applyAlignment="1">
      <alignment horizontal="center" vertical="center" shrinkToFit="1"/>
    </xf>
    <xf numFmtId="189" fontId="1" fillId="33" borderId="0" xfId="33" applyNumberFormat="1" applyFont="1" applyFill="1" applyAlignment="1">
      <alignment horizontal="center"/>
    </xf>
    <xf numFmtId="3" fontId="2" fillId="10" borderId="19" xfId="0" applyNumberFormat="1" applyFont="1" applyFill="1" applyBorder="1" applyAlignment="1">
      <alignment horizontal="center" vertical="center"/>
    </xf>
    <xf numFmtId="3" fontId="2" fillId="10" borderId="18" xfId="0" applyNumberFormat="1" applyFont="1" applyFill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center" vertical="center"/>
    </xf>
    <xf numFmtId="3" fontId="2" fillId="10" borderId="15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14" xfId="0" applyNumberFormat="1" applyFont="1" applyFill="1" applyBorder="1" applyAlignment="1">
      <alignment horizontal="center" vertical="center"/>
    </xf>
    <xf numFmtId="3" fontId="2" fillId="10" borderId="19" xfId="0" applyNumberFormat="1" applyFont="1" applyFill="1" applyBorder="1" applyAlignment="1">
      <alignment horizontal="center" vertical="center" shrinkToFit="1"/>
    </xf>
    <xf numFmtId="3" fontId="2" fillId="10" borderId="18" xfId="0" applyNumberFormat="1" applyFont="1" applyFill="1" applyBorder="1" applyAlignment="1">
      <alignment horizontal="center" vertical="center" shrinkToFit="1"/>
    </xf>
    <xf numFmtId="3" fontId="2" fillId="10" borderId="30" xfId="0" applyNumberFormat="1" applyFont="1" applyFill="1" applyBorder="1" applyAlignment="1">
      <alignment horizontal="center" vertical="center" shrinkToFit="1"/>
    </xf>
    <xf numFmtId="3" fontId="2" fillId="10" borderId="15" xfId="0" applyNumberFormat="1" applyFont="1" applyFill="1" applyBorder="1" applyAlignment="1">
      <alignment horizontal="center" vertical="center" shrinkToFit="1"/>
    </xf>
    <xf numFmtId="3" fontId="2" fillId="10" borderId="17" xfId="0" applyNumberFormat="1" applyFont="1" applyFill="1" applyBorder="1" applyAlignment="1">
      <alignment horizontal="center" vertical="center" shrinkToFit="1"/>
    </xf>
    <xf numFmtId="3" fontId="2" fillId="10" borderId="14" xfId="0" applyNumberFormat="1" applyFont="1" applyFill="1" applyBorder="1" applyAlignment="1">
      <alignment horizontal="center" vertical="center" shrinkToFit="1"/>
    </xf>
    <xf numFmtId="3" fontId="4" fillId="10" borderId="15" xfId="0" applyNumberFormat="1" applyFont="1" applyFill="1" applyBorder="1" applyAlignment="1">
      <alignment horizontal="center"/>
    </xf>
    <xf numFmtId="3" fontId="4" fillId="10" borderId="17" xfId="0" applyNumberFormat="1" applyFont="1" applyFill="1" applyBorder="1" applyAlignment="1">
      <alignment horizontal="center"/>
    </xf>
    <xf numFmtId="3" fontId="4" fillId="10" borderId="14" xfId="0" applyNumberFormat="1" applyFont="1" applyFill="1" applyBorder="1" applyAlignment="1">
      <alignment horizontal="center"/>
    </xf>
    <xf numFmtId="3" fontId="2" fillId="10" borderId="15" xfId="0" applyNumberFormat="1" applyFont="1" applyFill="1" applyBorder="1" applyAlignment="1">
      <alignment horizontal="center"/>
    </xf>
    <xf numFmtId="3" fontId="2" fillId="10" borderId="17" xfId="0" applyNumberFormat="1" applyFont="1" applyFill="1" applyBorder="1" applyAlignment="1">
      <alignment horizontal="center"/>
    </xf>
    <xf numFmtId="3" fontId="2" fillId="10" borderId="14" xfId="0" applyNumberFormat="1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89" fontId="11" fillId="4" borderId="19" xfId="33" applyNumberFormat="1" applyFont="1" applyFill="1" applyBorder="1" applyAlignment="1">
      <alignment horizontal="center"/>
    </xf>
    <xf numFmtId="189" fontId="11" fillId="4" borderId="18" xfId="33" applyNumberFormat="1" applyFont="1" applyFill="1" applyBorder="1" applyAlignment="1">
      <alignment horizontal="center"/>
    </xf>
    <xf numFmtId="189" fontId="11" fillId="4" borderId="30" xfId="33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89" fontId="2" fillId="33" borderId="0" xfId="33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18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2" fillId="10" borderId="21" xfId="0" applyNumberFormat="1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center" vertical="center"/>
    </xf>
    <xf numFmtId="3" fontId="2" fillId="10" borderId="21" xfId="0" applyNumberFormat="1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161925</xdr:rowOff>
    </xdr:from>
    <xdr:to>
      <xdr:col>1</xdr:col>
      <xdr:colOff>95250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352425"/>
          <a:ext cx="2990850" cy="447675"/>
        </a:xfrm>
        <a:prstGeom prst="roundRect">
          <a:avLst/>
        </a:prstGeom>
        <a:solidFill>
          <a:srgbClr val="FAC090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8.2</a:t>
          </a:r>
          <a:r>
            <a:rPr lang="en-US" cap="none" sz="1800" b="1" i="0" u="none" baseline="0">
              <a:solidFill>
                <a:srgbClr val="000000"/>
              </a:solidFill>
            </a:rPr>
            <a:t> การวิเคราะห์การกำหนดตำแหน่ง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114300</xdr:rowOff>
    </xdr:from>
    <xdr:to>
      <xdr:col>6</xdr:col>
      <xdr:colOff>514350</xdr:colOff>
      <xdr:row>1</xdr:row>
      <xdr:rowOff>209550</xdr:rowOff>
    </xdr:to>
    <xdr:sp>
      <xdr:nvSpPr>
        <xdr:cNvPr id="1" name="AutoShape 21"/>
        <xdr:cNvSpPr>
          <a:spLocks/>
        </xdr:cNvSpPr>
      </xdr:nvSpPr>
      <xdr:spPr>
        <a:xfrm>
          <a:off x="57150" y="114300"/>
          <a:ext cx="4229100" cy="419100"/>
        </a:xfrm>
        <a:prstGeom prst="roundRect">
          <a:avLst/>
        </a:prstGeom>
        <a:solidFill>
          <a:srgbClr val="FAC090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9. วิเคราะห์ค่าใช้จ่ายเกี่ยวกับเงินเดือนและประโยชน์ตอบแทนอื่น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5</xdr:col>
      <xdr:colOff>76200</xdr:colOff>
      <xdr:row>1</xdr:row>
      <xdr:rowOff>123825</xdr:rowOff>
    </xdr:to>
    <xdr:sp>
      <xdr:nvSpPr>
        <xdr:cNvPr id="1" name="AutoShape 21"/>
        <xdr:cNvSpPr>
          <a:spLocks/>
        </xdr:cNvSpPr>
      </xdr:nvSpPr>
      <xdr:spPr>
        <a:xfrm>
          <a:off x="238125" y="57150"/>
          <a:ext cx="5162550" cy="381000"/>
        </a:xfrm>
        <a:prstGeom prst="roundRect">
          <a:avLst/>
        </a:prstGeom>
        <a:solidFill>
          <a:srgbClr val="FAC090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11. บัญชีแสดงการจัดคนลงสู่ตำแหน่งและกำหนดเลขที่ตำแหน่งในส่วนราชการ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42"/>
  <sheetViews>
    <sheetView zoomScalePageLayoutView="0" workbookViewId="0" topLeftCell="A1">
      <selection activeCell="L61" sqref="L61"/>
    </sheetView>
  </sheetViews>
  <sheetFormatPr defaultColWidth="9.140625" defaultRowHeight="21.75"/>
  <cols>
    <col min="1" max="1" width="43.8515625" style="75" customWidth="1"/>
    <col min="2" max="2" width="7.28125" style="75" customWidth="1"/>
    <col min="3" max="3" width="7.57421875" style="168" customWidth="1"/>
    <col min="4" max="4" width="6.57421875" style="168" customWidth="1"/>
    <col min="5" max="5" width="6.00390625" style="75" customWidth="1"/>
    <col min="6" max="6" width="6.421875" style="75" customWidth="1"/>
    <col min="7" max="7" width="6.28125" style="76" customWidth="1"/>
    <col min="8" max="8" width="6.7109375" style="75" customWidth="1"/>
    <col min="9" max="9" width="5.8515625" style="75" customWidth="1"/>
    <col min="10" max="10" width="10.28125" style="167" customWidth="1"/>
    <col min="11" max="16384" width="9.140625" style="75" customWidth="1"/>
  </cols>
  <sheetData>
    <row r="1" spans="1:10" ht="15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</row>
    <row r="2" spans="6:10" ht="24">
      <c r="F2" s="76"/>
      <c r="G2" s="75"/>
      <c r="I2" s="76"/>
      <c r="J2" s="188"/>
    </row>
    <row r="3" spans="1:10" ht="24">
      <c r="A3" s="77"/>
      <c r="F3" s="76"/>
      <c r="G3" s="75"/>
      <c r="I3" s="76"/>
      <c r="J3" s="161"/>
    </row>
    <row r="4" spans="1:10" ht="24">
      <c r="A4" s="78" t="s">
        <v>174</v>
      </c>
      <c r="B4" s="78"/>
      <c r="C4" s="169"/>
      <c r="D4" s="169"/>
      <c r="E4" s="78"/>
      <c r="F4" s="78"/>
      <c r="G4" s="78"/>
      <c r="H4" s="78"/>
      <c r="I4" s="78"/>
      <c r="J4" s="161"/>
    </row>
    <row r="5" spans="1:10" ht="24">
      <c r="A5" s="78" t="s">
        <v>97</v>
      </c>
      <c r="B5" s="78"/>
      <c r="C5" s="169"/>
      <c r="D5" s="169"/>
      <c r="E5" s="78"/>
      <c r="F5" s="78"/>
      <c r="G5" s="78"/>
      <c r="H5" s="78"/>
      <c r="I5" s="78"/>
      <c r="J5" s="161"/>
    </row>
    <row r="6" spans="1:10" ht="24">
      <c r="A6" s="78" t="s">
        <v>101</v>
      </c>
      <c r="B6" s="78"/>
      <c r="C6" s="169"/>
      <c r="D6" s="169"/>
      <c r="E6" s="78"/>
      <c r="F6" s="78"/>
      <c r="G6" s="78"/>
      <c r="H6" s="78"/>
      <c r="I6" s="78"/>
      <c r="J6" s="161"/>
    </row>
    <row r="7" spans="1:10" ht="24">
      <c r="A7" s="78" t="s">
        <v>175</v>
      </c>
      <c r="B7" s="78"/>
      <c r="C7" s="169"/>
      <c r="D7" s="169"/>
      <c r="E7" s="78"/>
      <c r="F7" s="78"/>
      <c r="G7" s="78"/>
      <c r="H7" s="78"/>
      <c r="I7" s="78"/>
      <c r="J7" s="161"/>
    </row>
    <row r="8" spans="1:10" ht="24">
      <c r="A8" s="415" t="s">
        <v>102</v>
      </c>
      <c r="B8" s="415"/>
      <c r="C8" s="415"/>
      <c r="D8" s="415"/>
      <c r="E8" s="415"/>
      <c r="F8" s="415"/>
      <c r="G8" s="415"/>
      <c r="H8" s="415"/>
      <c r="I8" s="415"/>
      <c r="J8" s="161"/>
    </row>
    <row r="9" spans="1:10" s="79" customFormat="1" ht="27.75">
      <c r="A9" s="416" t="s">
        <v>170</v>
      </c>
      <c r="B9" s="416"/>
      <c r="C9" s="416"/>
      <c r="D9" s="416"/>
      <c r="E9" s="416"/>
      <c r="F9" s="416"/>
      <c r="G9" s="416"/>
      <c r="H9" s="416"/>
      <c r="I9" s="416"/>
      <c r="J9" s="416"/>
    </row>
    <row r="10" spans="1:10" s="79" customFormat="1" ht="27.75">
      <c r="A10" s="416" t="s">
        <v>176</v>
      </c>
      <c r="B10" s="416"/>
      <c r="C10" s="416"/>
      <c r="D10" s="416"/>
      <c r="E10" s="416"/>
      <c r="F10" s="416"/>
      <c r="G10" s="416"/>
      <c r="H10" s="416"/>
      <c r="I10" s="416"/>
      <c r="J10" s="416"/>
    </row>
    <row r="11" spans="1:10" s="80" customFormat="1" ht="21" customHeight="1">
      <c r="A11" s="417" t="s">
        <v>38</v>
      </c>
      <c r="B11" s="70"/>
      <c r="C11" s="170" t="s">
        <v>39</v>
      </c>
      <c r="D11" s="420" t="s">
        <v>40</v>
      </c>
      <c r="E11" s="420"/>
      <c r="F11" s="420"/>
      <c r="G11" s="421" t="s">
        <v>22</v>
      </c>
      <c r="H11" s="422"/>
      <c r="I11" s="423"/>
      <c r="J11" s="162" t="s">
        <v>87</v>
      </c>
    </row>
    <row r="12" spans="1:10" s="80" customFormat="1" ht="21" customHeight="1">
      <c r="A12" s="418"/>
      <c r="B12" s="71" t="s">
        <v>1</v>
      </c>
      <c r="C12" s="171" t="s">
        <v>41</v>
      </c>
      <c r="D12" s="430" t="s">
        <v>42</v>
      </c>
      <c r="E12" s="430"/>
      <c r="F12" s="430"/>
      <c r="G12" s="424"/>
      <c r="H12" s="425"/>
      <c r="I12" s="426"/>
      <c r="J12" s="163" t="s">
        <v>88</v>
      </c>
    </row>
    <row r="13" spans="1:10" s="80" customFormat="1" ht="21" customHeight="1">
      <c r="A13" s="418"/>
      <c r="B13" s="396" t="s">
        <v>37</v>
      </c>
      <c r="C13" s="171" t="s">
        <v>43</v>
      </c>
      <c r="D13" s="431" t="s">
        <v>44</v>
      </c>
      <c r="E13" s="431"/>
      <c r="F13" s="431"/>
      <c r="G13" s="427"/>
      <c r="H13" s="428"/>
      <c r="I13" s="429"/>
      <c r="J13" s="163"/>
    </row>
    <row r="14" spans="1:10" s="80" customFormat="1" ht="21" customHeight="1">
      <c r="A14" s="419"/>
      <c r="B14" s="72"/>
      <c r="C14" s="33"/>
      <c r="D14" s="32">
        <v>2564</v>
      </c>
      <c r="E14" s="33">
        <v>2565</v>
      </c>
      <c r="F14" s="33">
        <v>2566</v>
      </c>
      <c r="G14" s="33">
        <v>2564</v>
      </c>
      <c r="H14" s="33">
        <v>2565</v>
      </c>
      <c r="I14" s="34">
        <v>2566</v>
      </c>
      <c r="J14" s="164"/>
    </row>
    <row r="15" spans="1:10" s="80" customFormat="1" ht="21" customHeight="1">
      <c r="A15" s="187" t="s">
        <v>130</v>
      </c>
      <c r="B15" s="36" t="s">
        <v>28</v>
      </c>
      <c r="C15" s="40">
        <v>1</v>
      </c>
      <c r="D15" s="40">
        <v>1</v>
      </c>
      <c r="E15" s="36">
        <v>1</v>
      </c>
      <c r="F15" s="36">
        <v>1</v>
      </c>
      <c r="G15" s="36" t="s">
        <v>45</v>
      </c>
      <c r="H15" s="36" t="s">
        <v>45</v>
      </c>
      <c r="I15" s="36" t="s">
        <v>45</v>
      </c>
      <c r="J15" s="165"/>
    </row>
    <row r="16" spans="1:10" s="80" customFormat="1" ht="21" customHeight="1">
      <c r="A16" s="187" t="s">
        <v>131</v>
      </c>
      <c r="B16" s="36" t="s">
        <v>29</v>
      </c>
      <c r="C16" s="40">
        <v>1</v>
      </c>
      <c r="D16" s="40">
        <v>1</v>
      </c>
      <c r="E16" s="36">
        <v>1</v>
      </c>
      <c r="F16" s="36">
        <v>1</v>
      </c>
      <c r="G16" s="36">
        <f>L15-1</f>
        <v>-1</v>
      </c>
      <c r="H16" s="36" t="s">
        <v>45</v>
      </c>
      <c r="I16" s="36" t="s">
        <v>45</v>
      </c>
      <c r="J16" s="397" t="s">
        <v>120</v>
      </c>
    </row>
    <row r="17" spans="1:17" s="80" customFormat="1" ht="21" customHeight="1">
      <c r="A17" s="37" t="s">
        <v>31</v>
      </c>
      <c r="B17" s="36"/>
      <c r="C17" s="40"/>
      <c r="D17" s="40"/>
      <c r="E17" s="36"/>
      <c r="F17" s="36"/>
      <c r="G17" s="36"/>
      <c r="H17" s="36"/>
      <c r="I17" s="36"/>
      <c r="J17" s="41"/>
      <c r="Q17" s="80" t="s">
        <v>0</v>
      </c>
    </row>
    <row r="18" spans="1:10" s="80" customFormat="1" ht="21" customHeight="1">
      <c r="A18" s="35" t="s">
        <v>132</v>
      </c>
      <c r="B18" s="36" t="s">
        <v>29</v>
      </c>
      <c r="C18" s="40">
        <v>1</v>
      </c>
      <c r="D18" s="40">
        <v>1</v>
      </c>
      <c r="E18" s="36">
        <v>1</v>
      </c>
      <c r="F18" s="36">
        <v>1</v>
      </c>
      <c r="G18" s="36" t="s">
        <v>45</v>
      </c>
      <c r="H18" s="36" t="s">
        <v>45</v>
      </c>
      <c r="I18" s="36" t="s">
        <v>45</v>
      </c>
      <c r="J18" s="41"/>
    </row>
    <row r="19" spans="1:10" s="80" customFormat="1" ht="21" customHeight="1">
      <c r="A19" s="35" t="s">
        <v>84</v>
      </c>
      <c r="B19" s="36" t="s">
        <v>98</v>
      </c>
      <c r="C19" s="40">
        <v>1</v>
      </c>
      <c r="D19" s="40">
        <v>1</v>
      </c>
      <c r="E19" s="36">
        <v>1</v>
      </c>
      <c r="F19" s="36">
        <v>1</v>
      </c>
      <c r="G19" s="36" t="s">
        <v>45</v>
      </c>
      <c r="H19" s="36" t="s">
        <v>45</v>
      </c>
      <c r="I19" s="36" t="s">
        <v>45</v>
      </c>
      <c r="J19" s="41"/>
    </row>
    <row r="20" spans="1:11" s="80" customFormat="1" ht="21" customHeight="1">
      <c r="A20" s="35" t="s">
        <v>85</v>
      </c>
      <c r="B20" s="36" t="s">
        <v>234</v>
      </c>
      <c r="C20" s="40">
        <v>1</v>
      </c>
      <c r="D20" s="40">
        <v>1</v>
      </c>
      <c r="E20" s="36">
        <v>1</v>
      </c>
      <c r="F20" s="36">
        <v>1</v>
      </c>
      <c r="G20" s="36">
        <f>L19-1</f>
        <v>-1</v>
      </c>
      <c r="H20" s="36" t="s">
        <v>45</v>
      </c>
      <c r="I20" s="36" t="s">
        <v>45</v>
      </c>
      <c r="J20" s="334" t="s">
        <v>120</v>
      </c>
      <c r="K20" s="80" t="s">
        <v>0</v>
      </c>
    </row>
    <row r="21" spans="1:10" s="80" customFormat="1" ht="21" customHeight="1">
      <c r="A21" s="35" t="s">
        <v>138</v>
      </c>
      <c r="B21" s="36" t="s">
        <v>98</v>
      </c>
      <c r="C21" s="40">
        <v>1</v>
      </c>
      <c r="D21" s="40">
        <v>1</v>
      </c>
      <c r="E21" s="36">
        <v>1</v>
      </c>
      <c r="F21" s="36">
        <v>1</v>
      </c>
      <c r="G21" s="36" t="s">
        <v>45</v>
      </c>
      <c r="H21" s="36" t="s">
        <v>45</v>
      </c>
      <c r="I21" s="36" t="s">
        <v>45</v>
      </c>
      <c r="J21" s="163"/>
    </row>
    <row r="22" spans="1:10" s="80" customFormat="1" ht="21" customHeight="1">
      <c r="A22" s="35" t="s">
        <v>86</v>
      </c>
      <c r="B22" s="36" t="s">
        <v>98</v>
      </c>
      <c r="C22" s="40">
        <v>1</v>
      </c>
      <c r="D22" s="40">
        <v>1</v>
      </c>
      <c r="E22" s="36">
        <v>1</v>
      </c>
      <c r="F22" s="36">
        <v>1</v>
      </c>
      <c r="G22" s="36" t="s">
        <v>45</v>
      </c>
      <c r="H22" s="36" t="s">
        <v>45</v>
      </c>
      <c r="I22" s="36" t="s">
        <v>45</v>
      </c>
      <c r="J22" s="41"/>
    </row>
    <row r="23" spans="1:13" s="80" customFormat="1" ht="21" customHeight="1">
      <c r="A23" s="35" t="s">
        <v>89</v>
      </c>
      <c r="B23" s="36" t="s">
        <v>46</v>
      </c>
      <c r="C23" s="40">
        <v>1</v>
      </c>
      <c r="D23" s="40">
        <v>1</v>
      </c>
      <c r="E23" s="36">
        <v>1</v>
      </c>
      <c r="F23" s="36">
        <v>1</v>
      </c>
      <c r="G23" s="36" t="s">
        <v>45</v>
      </c>
      <c r="H23" s="36" t="s">
        <v>45</v>
      </c>
      <c r="I23" s="36" t="s">
        <v>45</v>
      </c>
      <c r="J23" s="166"/>
      <c r="M23" s="80" t="s">
        <v>0</v>
      </c>
    </row>
    <row r="24" spans="1:10" s="80" customFormat="1" ht="21" customHeight="1">
      <c r="A24" s="35" t="s">
        <v>162</v>
      </c>
      <c r="B24" s="36" t="s">
        <v>46</v>
      </c>
      <c r="C24" s="40">
        <v>1</v>
      </c>
      <c r="D24" s="40">
        <v>1</v>
      </c>
      <c r="E24" s="36">
        <v>1</v>
      </c>
      <c r="F24" s="36">
        <v>1</v>
      </c>
      <c r="G24" s="36" t="s">
        <v>45</v>
      </c>
      <c r="H24" s="36" t="s">
        <v>45</v>
      </c>
      <c r="I24" s="36" t="s">
        <v>45</v>
      </c>
      <c r="J24" s="41"/>
    </row>
    <row r="25" spans="1:10" s="80" customFormat="1" ht="21" customHeight="1">
      <c r="A25" s="331" t="s">
        <v>26</v>
      </c>
      <c r="B25" s="38"/>
      <c r="C25" s="33"/>
      <c r="D25" s="33"/>
      <c r="E25" s="31"/>
      <c r="F25" s="31"/>
      <c r="G25" s="31"/>
      <c r="H25" s="31"/>
      <c r="I25" s="31"/>
      <c r="J25" s="41"/>
    </row>
    <row r="26" spans="1:10" s="80" customFormat="1" ht="21" customHeight="1">
      <c r="A26" s="17" t="s">
        <v>99</v>
      </c>
      <c r="B26" s="39" t="s">
        <v>45</v>
      </c>
      <c r="C26" s="40">
        <v>1</v>
      </c>
      <c r="D26" s="40">
        <v>1</v>
      </c>
      <c r="E26" s="40">
        <v>1</v>
      </c>
      <c r="F26" s="40">
        <v>1</v>
      </c>
      <c r="G26" s="40" t="s">
        <v>12</v>
      </c>
      <c r="H26" s="36" t="s">
        <v>12</v>
      </c>
      <c r="I26" s="36" t="s">
        <v>12</v>
      </c>
      <c r="J26" s="41"/>
    </row>
    <row r="27" spans="1:10" s="80" customFormat="1" ht="21" customHeight="1">
      <c r="A27" s="17" t="s">
        <v>99</v>
      </c>
      <c r="B27" s="39" t="s">
        <v>45</v>
      </c>
      <c r="C27" s="40">
        <v>1</v>
      </c>
      <c r="D27" s="40">
        <v>1</v>
      </c>
      <c r="E27" s="40">
        <v>1</v>
      </c>
      <c r="F27" s="40">
        <v>1</v>
      </c>
      <c r="G27" s="40" t="s">
        <v>12</v>
      </c>
      <c r="H27" s="36" t="s">
        <v>12</v>
      </c>
      <c r="I27" s="36" t="s">
        <v>12</v>
      </c>
      <c r="J27" s="41"/>
    </row>
    <row r="28" spans="1:10" s="80" customFormat="1" ht="21" customHeight="1">
      <c r="A28" s="17" t="s">
        <v>180</v>
      </c>
      <c r="B28" s="39" t="s">
        <v>45</v>
      </c>
      <c r="C28" s="40">
        <v>1</v>
      </c>
      <c r="D28" s="40">
        <v>1</v>
      </c>
      <c r="E28" s="40">
        <v>1</v>
      </c>
      <c r="F28" s="40">
        <v>1</v>
      </c>
      <c r="G28" s="40" t="s">
        <v>12</v>
      </c>
      <c r="H28" s="36" t="s">
        <v>12</v>
      </c>
      <c r="I28" s="36" t="s">
        <v>12</v>
      </c>
      <c r="J28" s="41"/>
    </row>
    <row r="29" spans="1:10" s="80" customFormat="1" ht="21" customHeight="1">
      <c r="A29" s="17" t="s">
        <v>8</v>
      </c>
      <c r="B29" s="39" t="s">
        <v>45</v>
      </c>
      <c r="C29" s="40">
        <v>1</v>
      </c>
      <c r="D29" s="40">
        <v>1</v>
      </c>
      <c r="E29" s="40">
        <v>1</v>
      </c>
      <c r="F29" s="40">
        <v>1</v>
      </c>
      <c r="G29" s="40" t="s">
        <v>12</v>
      </c>
      <c r="H29" s="36" t="s">
        <v>12</v>
      </c>
      <c r="I29" s="36" t="s">
        <v>12</v>
      </c>
      <c r="J29" s="41"/>
    </row>
    <row r="30" spans="1:10" s="80" customFormat="1" ht="21" customHeight="1">
      <c r="A30" s="17" t="s">
        <v>8</v>
      </c>
      <c r="B30" s="39" t="s">
        <v>45</v>
      </c>
      <c r="C30" s="40">
        <v>1</v>
      </c>
      <c r="D30" s="40">
        <v>1</v>
      </c>
      <c r="E30" s="40">
        <v>1</v>
      </c>
      <c r="F30" s="40">
        <v>1</v>
      </c>
      <c r="G30" s="40" t="s">
        <v>12</v>
      </c>
      <c r="H30" s="36" t="s">
        <v>12</v>
      </c>
      <c r="I30" s="36" t="s">
        <v>12</v>
      </c>
      <c r="J30" s="41"/>
    </row>
    <row r="31" spans="1:13" s="80" customFormat="1" ht="21" customHeight="1">
      <c r="A31" s="17" t="s">
        <v>186</v>
      </c>
      <c r="B31" s="39" t="s">
        <v>45</v>
      </c>
      <c r="C31" s="40">
        <v>1</v>
      </c>
      <c r="D31" s="40">
        <v>1</v>
      </c>
      <c r="E31" s="40">
        <v>1</v>
      </c>
      <c r="F31" s="40">
        <v>1</v>
      </c>
      <c r="G31" s="40" t="s">
        <v>12</v>
      </c>
      <c r="H31" s="36" t="s">
        <v>12</v>
      </c>
      <c r="I31" s="36" t="s">
        <v>12</v>
      </c>
      <c r="J31" s="41"/>
      <c r="M31" s="80" t="s">
        <v>0</v>
      </c>
    </row>
    <row r="32" spans="1:10" s="80" customFormat="1" ht="21" customHeight="1">
      <c r="A32" s="17" t="s">
        <v>188</v>
      </c>
      <c r="B32" s="39" t="s">
        <v>45</v>
      </c>
      <c r="C32" s="40">
        <v>1</v>
      </c>
      <c r="D32" s="40">
        <v>1</v>
      </c>
      <c r="E32" s="40">
        <v>1</v>
      </c>
      <c r="F32" s="40">
        <v>1</v>
      </c>
      <c r="G32" s="40" t="s">
        <v>12</v>
      </c>
      <c r="H32" s="36" t="s">
        <v>12</v>
      </c>
      <c r="I32" s="36" t="s">
        <v>12</v>
      </c>
      <c r="J32" s="41"/>
    </row>
    <row r="33" spans="1:10" s="80" customFormat="1" ht="21" customHeight="1">
      <c r="A33" s="17" t="s">
        <v>188</v>
      </c>
      <c r="B33" s="39" t="s">
        <v>45</v>
      </c>
      <c r="C33" s="40">
        <v>1</v>
      </c>
      <c r="D33" s="40">
        <v>1</v>
      </c>
      <c r="E33" s="40">
        <v>1</v>
      </c>
      <c r="F33" s="40">
        <v>1</v>
      </c>
      <c r="G33" s="40" t="s">
        <v>12</v>
      </c>
      <c r="H33" s="36" t="s">
        <v>12</v>
      </c>
      <c r="I33" s="36" t="s">
        <v>12</v>
      </c>
      <c r="J33" s="41"/>
    </row>
    <row r="34" spans="1:14" s="80" customFormat="1" ht="21" customHeight="1">
      <c r="A34" s="17" t="s">
        <v>143</v>
      </c>
      <c r="B34" s="39" t="s">
        <v>45</v>
      </c>
      <c r="C34" s="40">
        <v>1</v>
      </c>
      <c r="D34" s="40">
        <v>1</v>
      </c>
      <c r="E34" s="40">
        <v>1</v>
      </c>
      <c r="F34" s="40">
        <v>1</v>
      </c>
      <c r="G34" s="40" t="s">
        <v>12</v>
      </c>
      <c r="H34" s="36" t="s">
        <v>12</v>
      </c>
      <c r="I34" s="36" t="s">
        <v>12</v>
      </c>
      <c r="J34" s="41"/>
      <c r="N34" s="80" t="s">
        <v>0</v>
      </c>
    </row>
    <row r="35" spans="1:10" s="80" customFormat="1" ht="21" customHeight="1">
      <c r="A35" s="17" t="s">
        <v>214</v>
      </c>
      <c r="B35" s="39" t="s">
        <v>45</v>
      </c>
      <c r="C35" s="40">
        <v>1</v>
      </c>
      <c r="D35" s="40">
        <v>1</v>
      </c>
      <c r="E35" s="40">
        <v>1</v>
      </c>
      <c r="F35" s="40">
        <v>1</v>
      </c>
      <c r="G35" s="40" t="s">
        <v>12</v>
      </c>
      <c r="H35" s="36" t="s">
        <v>12</v>
      </c>
      <c r="I35" s="36" t="s">
        <v>12</v>
      </c>
      <c r="J35" s="41"/>
    </row>
    <row r="36" spans="1:14" s="80" customFormat="1" ht="21" customHeight="1">
      <c r="A36" s="17" t="s">
        <v>182</v>
      </c>
      <c r="B36" s="36" t="s">
        <v>45</v>
      </c>
      <c r="C36" s="40">
        <v>1</v>
      </c>
      <c r="D36" s="40">
        <v>1</v>
      </c>
      <c r="E36" s="36">
        <v>1</v>
      </c>
      <c r="F36" s="36">
        <v>1</v>
      </c>
      <c r="G36" s="36" t="s">
        <v>45</v>
      </c>
      <c r="H36" s="36" t="s">
        <v>45</v>
      </c>
      <c r="I36" s="36" t="s">
        <v>45</v>
      </c>
      <c r="J36" s="41"/>
      <c r="N36" s="80" t="s">
        <v>0</v>
      </c>
    </row>
    <row r="37" spans="1:10" ht="18" customHeight="1">
      <c r="A37" s="18" t="s">
        <v>311</v>
      </c>
      <c r="B37" s="36" t="s">
        <v>45</v>
      </c>
      <c r="C37" s="40">
        <v>1</v>
      </c>
      <c r="D37" s="40">
        <v>1</v>
      </c>
      <c r="E37" s="36">
        <v>1</v>
      </c>
      <c r="F37" s="36">
        <v>1</v>
      </c>
      <c r="G37" s="36" t="s">
        <v>45</v>
      </c>
      <c r="H37" s="36" t="s">
        <v>45</v>
      </c>
      <c r="I37" s="36" t="s">
        <v>45</v>
      </c>
      <c r="J37" s="41"/>
    </row>
    <row r="38" spans="1:10" ht="21" customHeight="1">
      <c r="A38" s="333" t="s">
        <v>27</v>
      </c>
      <c r="B38" s="83"/>
      <c r="C38" s="40"/>
      <c r="D38" s="40"/>
      <c r="E38" s="36"/>
      <c r="F38" s="36"/>
      <c r="G38" s="36"/>
      <c r="H38" s="36"/>
      <c r="I38" s="36"/>
      <c r="J38" s="41"/>
    </row>
    <row r="39" spans="1:10" ht="21" customHeight="1">
      <c r="A39" s="18" t="s">
        <v>182</v>
      </c>
      <c r="B39" s="36" t="s">
        <v>45</v>
      </c>
      <c r="C39" s="40">
        <v>1</v>
      </c>
      <c r="D39" s="40">
        <v>1</v>
      </c>
      <c r="E39" s="40">
        <v>1</v>
      </c>
      <c r="F39" s="40">
        <v>1</v>
      </c>
      <c r="G39" s="40" t="s">
        <v>12</v>
      </c>
      <c r="H39" s="36" t="s">
        <v>12</v>
      </c>
      <c r="I39" s="36" t="s">
        <v>12</v>
      </c>
      <c r="J39" s="41"/>
    </row>
    <row r="40" spans="1:12" ht="21" customHeight="1">
      <c r="A40" s="18" t="s">
        <v>30</v>
      </c>
      <c r="B40" s="36" t="s">
        <v>45</v>
      </c>
      <c r="C40" s="40">
        <v>2</v>
      </c>
      <c r="D40" s="40">
        <v>2</v>
      </c>
      <c r="E40" s="40">
        <v>2</v>
      </c>
      <c r="F40" s="40">
        <v>2</v>
      </c>
      <c r="G40" s="40" t="s">
        <v>12</v>
      </c>
      <c r="H40" s="36" t="s">
        <v>12</v>
      </c>
      <c r="I40" s="36" t="s">
        <v>12</v>
      </c>
      <c r="J40" s="41"/>
      <c r="L40" s="75" t="s">
        <v>0</v>
      </c>
    </row>
    <row r="41" spans="1:14" ht="21" customHeight="1">
      <c r="A41" s="18" t="s">
        <v>215</v>
      </c>
      <c r="B41" s="36" t="s">
        <v>45</v>
      </c>
      <c r="C41" s="40">
        <v>1</v>
      </c>
      <c r="D41" s="40">
        <v>1</v>
      </c>
      <c r="E41" s="36">
        <v>1</v>
      </c>
      <c r="F41" s="36">
        <v>1</v>
      </c>
      <c r="G41" s="36" t="s">
        <v>45</v>
      </c>
      <c r="H41" s="36" t="s">
        <v>45</v>
      </c>
      <c r="I41" s="36" t="s">
        <v>45</v>
      </c>
      <c r="J41" s="41"/>
      <c r="M41" s="75" t="s">
        <v>0</v>
      </c>
      <c r="N41" s="75" t="s">
        <v>0</v>
      </c>
    </row>
    <row r="42" spans="1:14" ht="21" customHeight="1">
      <c r="A42" s="18" t="s">
        <v>9</v>
      </c>
      <c r="B42" s="36" t="s">
        <v>45</v>
      </c>
      <c r="C42" s="40">
        <v>1</v>
      </c>
      <c r="D42" s="40">
        <v>1</v>
      </c>
      <c r="E42" s="36">
        <v>1</v>
      </c>
      <c r="F42" s="36">
        <v>1</v>
      </c>
      <c r="G42" s="36" t="s">
        <v>45</v>
      </c>
      <c r="H42" s="36" t="s">
        <v>45</v>
      </c>
      <c r="I42" s="36" t="s">
        <v>45</v>
      </c>
      <c r="J42" s="41"/>
      <c r="N42" s="75" t="s">
        <v>0</v>
      </c>
    </row>
    <row r="43" spans="1:10" ht="21" customHeight="1">
      <c r="A43" s="81" t="s">
        <v>32</v>
      </c>
      <c r="B43" s="81"/>
      <c r="C43" s="40"/>
      <c r="D43" s="40"/>
      <c r="E43" s="36"/>
      <c r="F43" s="36"/>
      <c r="G43" s="36"/>
      <c r="H43" s="36"/>
      <c r="I43" s="36"/>
      <c r="J43" s="41"/>
    </row>
    <row r="44" spans="1:10" ht="21" customHeight="1">
      <c r="A44" s="18" t="s">
        <v>133</v>
      </c>
      <c r="B44" s="41" t="s">
        <v>29</v>
      </c>
      <c r="C44" s="40">
        <v>1</v>
      </c>
      <c r="D44" s="40">
        <v>1</v>
      </c>
      <c r="E44" s="36">
        <v>1</v>
      </c>
      <c r="F44" s="36">
        <v>1</v>
      </c>
      <c r="G44" s="36" t="s">
        <v>45</v>
      </c>
      <c r="H44" s="36" t="s">
        <v>45</v>
      </c>
      <c r="I44" s="36" t="s">
        <v>45</v>
      </c>
      <c r="J44" s="41"/>
    </row>
    <row r="45" spans="1:10" ht="21" customHeight="1">
      <c r="A45" s="18" t="s">
        <v>217</v>
      </c>
      <c r="B45" s="41" t="s">
        <v>230</v>
      </c>
      <c r="C45" s="40">
        <v>1</v>
      </c>
      <c r="D45" s="40">
        <v>1</v>
      </c>
      <c r="E45" s="36">
        <v>1</v>
      </c>
      <c r="F45" s="36">
        <v>1</v>
      </c>
      <c r="G45" s="36" t="s">
        <v>45</v>
      </c>
      <c r="H45" s="36" t="s">
        <v>45</v>
      </c>
      <c r="I45" s="36" t="s">
        <v>45</v>
      </c>
      <c r="J45" s="41"/>
    </row>
    <row r="46" spans="1:13" ht="21" customHeight="1">
      <c r="A46" s="18" t="s">
        <v>90</v>
      </c>
      <c r="B46" s="41" t="s">
        <v>242</v>
      </c>
      <c r="C46" s="40">
        <v>1</v>
      </c>
      <c r="D46" s="40">
        <v>1</v>
      </c>
      <c r="E46" s="36">
        <v>1</v>
      </c>
      <c r="F46" s="36">
        <v>1</v>
      </c>
      <c r="G46" s="36" t="s">
        <v>45</v>
      </c>
      <c r="H46" s="36" t="s">
        <v>45</v>
      </c>
      <c r="I46" s="36" t="s">
        <v>45</v>
      </c>
      <c r="J46" s="41"/>
      <c r="M46" s="75" t="s">
        <v>0</v>
      </c>
    </row>
    <row r="47" spans="1:10" ht="21" customHeight="1">
      <c r="A47" s="18" t="s">
        <v>91</v>
      </c>
      <c r="B47" s="41" t="s">
        <v>312</v>
      </c>
      <c r="C47" s="40">
        <v>1</v>
      </c>
      <c r="D47" s="40">
        <v>1</v>
      </c>
      <c r="E47" s="36">
        <v>1</v>
      </c>
      <c r="F47" s="36">
        <v>1</v>
      </c>
      <c r="G47" s="36">
        <f>L46-1</f>
        <v>-1</v>
      </c>
      <c r="H47" s="36" t="s">
        <v>45</v>
      </c>
      <c r="I47" s="36" t="s">
        <v>45</v>
      </c>
      <c r="J47" s="334" t="s">
        <v>120</v>
      </c>
    </row>
    <row r="48" spans="1:10" ht="21" customHeight="1">
      <c r="A48" s="18" t="s">
        <v>92</v>
      </c>
      <c r="B48" s="41" t="s">
        <v>242</v>
      </c>
      <c r="C48" s="40">
        <v>1</v>
      </c>
      <c r="D48" s="40">
        <v>1</v>
      </c>
      <c r="E48" s="36">
        <v>1</v>
      </c>
      <c r="F48" s="36">
        <v>1</v>
      </c>
      <c r="G48" s="36" t="s">
        <v>45</v>
      </c>
      <c r="H48" s="36" t="s">
        <v>45</v>
      </c>
      <c r="I48" s="36" t="s">
        <v>45</v>
      </c>
      <c r="J48" s="41"/>
    </row>
    <row r="49" spans="1:14" ht="21" customHeight="1">
      <c r="A49" s="331" t="s">
        <v>26</v>
      </c>
      <c r="B49" s="38"/>
      <c r="C49" s="172"/>
      <c r="D49" s="172"/>
      <c r="E49" s="82"/>
      <c r="F49" s="82"/>
      <c r="G49" s="31"/>
      <c r="H49" s="82"/>
      <c r="I49" s="82"/>
      <c r="J49" s="166"/>
      <c r="M49" s="75" t="s">
        <v>0</v>
      </c>
      <c r="N49" s="75" t="s">
        <v>0</v>
      </c>
    </row>
    <row r="50" spans="1:10" ht="21" customHeight="1">
      <c r="A50" s="21" t="s">
        <v>219</v>
      </c>
      <c r="B50" s="84" t="s">
        <v>45</v>
      </c>
      <c r="C50" s="40">
        <v>1</v>
      </c>
      <c r="D50" s="40">
        <v>1</v>
      </c>
      <c r="E50" s="36">
        <v>1</v>
      </c>
      <c r="F50" s="36">
        <v>1</v>
      </c>
      <c r="G50" s="36" t="s">
        <v>45</v>
      </c>
      <c r="H50" s="36" t="s">
        <v>45</v>
      </c>
      <c r="I50" s="36" t="s">
        <v>45</v>
      </c>
      <c r="J50" s="41"/>
    </row>
    <row r="51" spans="1:13" ht="21" customHeight="1">
      <c r="A51" s="18" t="s">
        <v>99</v>
      </c>
      <c r="B51" s="41" t="s">
        <v>45</v>
      </c>
      <c r="C51" s="40">
        <v>1</v>
      </c>
      <c r="D51" s="40">
        <v>1</v>
      </c>
      <c r="E51" s="36">
        <v>1</v>
      </c>
      <c r="F51" s="36">
        <v>1</v>
      </c>
      <c r="G51" s="36" t="s">
        <v>45</v>
      </c>
      <c r="H51" s="36" t="s">
        <v>45</v>
      </c>
      <c r="I51" s="36" t="s">
        <v>45</v>
      </c>
      <c r="J51" s="41"/>
      <c r="M51" s="75" t="s">
        <v>0</v>
      </c>
    </row>
    <row r="52" spans="1:13" ht="21" customHeight="1">
      <c r="A52" s="332" t="s">
        <v>27</v>
      </c>
      <c r="B52" s="41"/>
      <c r="C52" s="40"/>
      <c r="D52" s="40"/>
      <c r="E52" s="36"/>
      <c r="F52" s="36"/>
      <c r="G52" s="36"/>
      <c r="H52" s="36"/>
      <c r="I52" s="36"/>
      <c r="J52" s="41"/>
      <c r="M52" s="75" t="s">
        <v>0</v>
      </c>
    </row>
    <row r="53" spans="1:10" ht="21" customHeight="1">
      <c r="A53" s="18" t="s">
        <v>30</v>
      </c>
      <c r="B53" s="41" t="s">
        <v>45</v>
      </c>
      <c r="C53" s="40">
        <v>1</v>
      </c>
      <c r="D53" s="40">
        <v>1</v>
      </c>
      <c r="E53" s="36">
        <v>1</v>
      </c>
      <c r="F53" s="36">
        <v>1</v>
      </c>
      <c r="G53" s="36" t="s">
        <v>45</v>
      </c>
      <c r="H53" s="36" t="s">
        <v>45</v>
      </c>
      <c r="I53" s="36" t="s">
        <v>45</v>
      </c>
      <c r="J53" s="41"/>
    </row>
    <row r="54" spans="1:15" ht="21" customHeight="1">
      <c r="A54" s="18" t="s">
        <v>30</v>
      </c>
      <c r="B54" s="41" t="s">
        <v>45</v>
      </c>
      <c r="C54" s="40">
        <v>1</v>
      </c>
      <c r="D54" s="40">
        <v>1</v>
      </c>
      <c r="E54" s="36">
        <v>1</v>
      </c>
      <c r="F54" s="36">
        <v>1</v>
      </c>
      <c r="G54" s="36">
        <f>L53-1</f>
        <v>-1</v>
      </c>
      <c r="H54" s="36" t="s">
        <v>45</v>
      </c>
      <c r="I54" s="36" t="s">
        <v>45</v>
      </c>
      <c r="J54" s="334" t="s">
        <v>120</v>
      </c>
      <c r="M54" s="75" t="s">
        <v>0</v>
      </c>
      <c r="O54" s="75" t="s">
        <v>0</v>
      </c>
    </row>
    <row r="55" spans="1:10" ht="21" customHeight="1">
      <c r="A55" s="81" t="s">
        <v>33</v>
      </c>
      <c r="B55" s="81"/>
      <c r="C55" s="173"/>
      <c r="D55" s="173"/>
      <c r="E55" s="35"/>
      <c r="F55" s="35"/>
      <c r="G55" s="36"/>
      <c r="H55" s="35"/>
      <c r="I55" s="35"/>
      <c r="J55" s="41"/>
    </row>
    <row r="56" spans="1:12" ht="21" customHeight="1">
      <c r="A56" s="18" t="s">
        <v>121</v>
      </c>
      <c r="B56" s="41" t="s">
        <v>29</v>
      </c>
      <c r="C56" s="40">
        <v>1</v>
      </c>
      <c r="D56" s="40">
        <v>1</v>
      </c>
      <c r="E56" s="36">
        <v>1</v>
      </c>
      <c r="F56" s="36">
        <v>1</v>
      </c>
      <c r="G56" s="36" t="s">
        <v>45</v>
      </c>
      <c r="H56" s="36" t="s">
        <v>45</v>
      </c>
      <c r="I56" s="36" t="s">
        <v>45</v>
      </c>
      <c r="J56" s="41"/>
      <c r="L56" s="75" t="s">
        <v>0</v>
      </c>
    </row>
    <row r="57" spans="1:15" ht="21" customHeight="1">
      <c r="A57" s="18" t="s">
        <v>93</v>
      </c>
      <c r="B57" s="41" t="s">
        <v>242</v>
      </c>
      <c r="C57" s="40">
        <v>1</v>
      </c>
      <c r="D57" s="40">
        <v>1</v>
      </c>
      <c r="E57" s="36">
        <v>1</v>
      </c>
      <c r="F57" s="36">
        <v>1</v>
      </c>
      <c r="G57" s="36" t="s">
        <v>45</v>
      </c>
      <c r="H57" s="36" t="s">
        <v>45</v>
      </c>
      <c r="I57" s="36" t="s">
        <v>45</v>
      </c>
      <c r="J57" s="41"/>
      <c r="O57" s="75" t="s">
        <v>0</v>
      </c>
    </row>
    <row r="58" spans="1:10" ht="21" customHeight="1">
      <c r="A58" s="18" t="s">
        <v>89</v>
      </c>
      <c r="B58" s="41" t="s">
        <v>309</v>
      </c>
      <c r="C58" s="40">
        <v>1</v>
      </c>
      <c r="D58" s="40">
        <v>1</v>
      </c>
      <c r="E58" s="36">
        <v>1</v>
      </c>
      <c r="F58" s="36">
        <v>1</v>
      </c>
      <c r="G58" s="36">
        <f>L57-1</f>
        <v>-1</v>
      </c>
      <c r="H58" s="36" t="s">
        <v>45</v>
      </c>
      <c r="I58" s="36" t="s">
        <v>45</v>
      </c>
      <c r="J58" s="334" t="s">
        <v>120</v>
      </c>
    </row>
    <row r="59" spans="1:10" ht="21" customHeight="1">
      <c r="A59" s="333" t="s">
        <v>26</v>
      </c>
      <c r="B59" s="83"/>
      <c r="C59" s="173"/>
      <c r="D59" s="173"/>
      <c r="E59" s="35"/>
      <c r="F59" s="35"/>
      <c r="G59" s="36"/>
      <c r="H59" s="35"/>
      <c r="I59" s="35"/>
      <c r="J59" s="41"/>
    </row>
    <row r="60" spans="1:10" ht="21" customHeight="1">
      <c r="A60" s="21" t="s">
        <v>100</v>
      </c>
      <c r="B60" s="84" t="s">
        <v>45</v>
      </c>
      <c r="C60" s="40">
        <v>1</v>
      </c>
      <c r="D60" s="40">
        <v>1</v>
      </c>
      <c r="E60" s="36">
        <v>1</v>
      </c>
      <c r="F60" s="36">
        <v>1</v>
      </c>
      <c r="G60" s="36" t="s">
        <v>45</v>
      </c>
      <c r="H60" s="36" t="s">
        <v>45</v>
      </c>
      <c r="I60" s="36" t="s">
        <v>45</v>
      </c>
      <c r="J60" s="41"/>
    </row>
    <row r="61" spans="1:10" ht="21" customHeight="1">
      <c r="A61" s="18" t="s">
        <v>99</v>
      </c>
      <c r="B61" s="41" t="s">
        <v>45</v>
      </c>
      <c r="C61" s="40">
        <v>1</v>
      </c>
      <c r="D61" s="40">
        <v>1</v>
      </c>
      <c r="E61" s="36">
        <v>1</v>
      </c>
      <c r="F61" s="36">
        <v>1</v>
      </c>
      <c r="G61" s="36" t="s">
        <v>45</v>
      </c>
      <c r="H61" s="36" t="s">
        <v>45</v>
      </c>
      <c r="I61" s="36" t="s">
        <v>45</v>
      </c>
      <c r="J61" s="41"/>
    </row>
    <row r="62" spans="1:10" ht="21" customHeight="1">
      <c r="A62" s="18" t="s">
        <v>221</v>
      </c>
      <c r="B62" s="41" t="s">
        <v>45</v>
      </c>
      <c r="C62" s="40">
        <v>1</v>
      </c>
      <c r="D62" s="40">
        <v>1</v>
      </c>
      <c r="E62" s="36">
        <v>1</v>
      </c>
      <c r="F62" s="36">
        <v>1</v>
      </c>
      <c r="G62" s="36" t="s">
        <v>45</v>
      </c>
      <c r="H62" s="36" t="s">
        <v>45</v>
      </c>
      <c r="I62" s="36" t="s">
        <v>45</v>
      </c>
      <c r="J62" s="41"/>
    </row>
    <row r="63" spans="1:13" ht="21" customHeight="1">
      <c r="A63" s="18" t="s">
        <v>222</v>
      </c>
      <c r="B63" s="41" t="s">
        <v>45</v>
      </c>
      <c r="C63" s="40">
        <v>1</v>
      </c>
      <c r="D63" s="40">
        <v>1</v>
      </c>
      <c r="E63" s="36">
        <v>1</v>
      </c>
      <c r="F63" s="36">
        <v>1</v>
      </c>
      <c r="G63" s="36" t="s">
        <v>45</v>
      </c>
      <c r="H63" s="36" t="s">
        <v>45</v>
      </c>
      <c r="I63" s="36" t="s">
        <v>45</v>
      </c>
      <c r="J63" s="41"/>
      <c r="M63" s="75" t="s">
        <v>0</v>
      </c>
    </row>
    <row r="64" spans="1:10" ht="21" customHeight="1">
      <c r="A64" s="334" t="s">
        <v>27</v>
      </c>
      <c r="B64" s="86"/>
      <c r="C64" s="40"/>
      <c r="D64" s="40"/>
      <c r="E64" s="36"/>
      <c r="F64" s="36"/>
      <c r="G64" s="36"/>
      <c r="H64" s="36"/>
      <c r="I64" s="36"/>
      <c r="J64" s="41"/>
    </row>
    <row r="65" spans="1:10" ht="21" customHeight="1">
      <c r="A65" s="18" t="s">
        <v>30</v>
      </c>
      <c r="B65" s="41" t="s">
        <v>45</v>
      </c>
      <c r="C65" s="40">
        <v>1</v>
      </c>
      <c r="D65" s="40">
        <v>1</v>
      </c>
      <c r="E65" s="36">
        <v>1</v>
      </c>
      <c r="F65" s="36">
        <v>1</v>
      </c>
      <c r="G65" s="36" t="s">
        <v>45</v>
      </c>
      <c r="H65" s="36" t="s">
        <v>45</v>
      </c>
      <c r="I65" s="36" t="s">
        <v>45</v>
      </c>
      <c r="J65" s="41"/>
    </row>
    <row r="66" spans="1:15" ht="21" customHeight="1">
      <c r="A66" s="86" t="s">
        <v>34</v>
      </c>
      <c r="B66" s="86"/>
      <c r="C66" s="40"/>
      <c r="D66" s="40"/>
      <c r="E66" s="36"/>
      <c r="F66" s="36"/>
      <c r="G66" s="36"/>
      <c r="H66" s="36"/>
      <c r="I66" s="36"/>
      <c r="J66" s="41"/>
      <c r="O66" s="75" t="s">
        <v>0</v>
      </c>
    </row>
    <row r="67" spans="1:10" ht="21" customHeight="1">
      <c r="A67" s="18" t="s">
        <v>134</v>
      </c>
      <c r="B67" s="41" t="s">
        <v>29</v>
      </c>
      <c r="C67" s="40">
        <v>1</v>
      </c>
      <c r="D67" s="40">
        <v>1</v>
      </c>
      <c r="E67" s="36">
        <v>1</v>
      </c>
      <c r="F67" s="36">
        <v>1</v>
      </c>
      <c r="G67" s="36" t="s">
        <v>45</v>
      </c>
      <c r="H67" s="36" t="s">
        <v>45</v>
      </c>
      <c r="I67" s="36" t="s">
        <v>45</v>
      </c>
      <c r="J67" s="41"/>
    </row>
    <row r="68" spans="1:10" ht="21" customHeight="1">
      <c r="A68" s="18" t="s">
        <v>94</v>
      </c>
      <c r="B68" s="41" t="s">
        <v>234</v>
      </c>
      <c r="C68" s="40">
        <v>1</v>
      </c>
      <c r="D68" s="40">
        <v>1</v>
      </c>
      <c r="E68" s="36">
        <v>1</v>
      </c>
      <c r="F68" s="36">
        <v>1</v>
      </c>
      <c r="G68" s="36" t="s">
        <v>45</v>
      </c>
      <c r="H68" s="36" t="s">
        <v>45</v>
      </c>
      <c r="I68" s="36" t="s">
        <v>45</v>
      </c>
      <c r="J68" s="41"/>
    </row>
    <row r="69" spans="1:10" ht="21" customHeight="1">
      <c r="A69" s="18" t="s">
        <v>47</v>
      </c>
      <c r="B69" s="41" t="s">
        <v>45</v>
      </c>
      <c r="C69" s="40">
        <v>3</v>
      </c>
      <c r="D69" s="40">
        <v>3</v>
      </c>
      <c r="E69" s="36">
        <v>3</v>
      </c>
      <c r="F69" s="36">
        <v>3</v>
      </c>
      <c r="G69" s="41" t="s">
        <v>45</v>
      </c>
      <c r="H69" s="41" t="s">
        <v>45</v>
      </c>
      <c r="I69" s="41" t="s">
        <v>45</v>
      </c>
      <c r="J69" s="41"/>
    </row>
    <row r="70" spans="1:10" ht="21" customHeight="1">
      <c r="A70" s="18" t="s">
        <v>313</v>
      </c>
      <c r="B70" s="41" t="s">
        <v>45</v>
      </c>
      <c r="C70" s="40">
        <v>2</v>
      </c>
      <c r="D70" s="40">
        <v>2</v>
      </c>
      <c r="E70" s="36">
        <v>2</v>
      </c>
      <c r="F70" s="36">
        <v>2</v>
      </c>
      <c r="G70" s="36" t="s">
        <v>45</v>
      </c>
      <c r="H70" s="36" t="s">
        <v>45</v>
      </c>
      <c r="I70" s="36" t="s">
        <v>45</v>
      </c>
      <c r="J70" s="41"/>
    </row>
    <row r="71" spans="1:10" ht="21" customHeight="1">
      <c r="A71" s="334" t="s">
        <v>26</v>
      </c>
      <c r="B71" s="85"/>
      <c r="C71" s="40"/>
      <c r="D71" s="40"/>
      <c r="E71" s="36"/>
      <c r="F71" s="36"/>
      <c r="G71" s="36"/>
      <c r="H71" s="36"/>
      <c r="I71" s="36"/>
      <c r="J71" s="41"/>
    </row>
    <row r="72" spans="1:10" ht="21" customHeight="1">
      <c r="A72" s="18" t="s">
        <v>99</v>
      </c>
      <c r="B72" s="41" t="s">
        <v>45</v>
      </c>
      <c r="C72" s="40">
        <v>1</v>
      </c>
      <c r="D72" s="40">
        <v>1</v>
      </c>
      <c r="E72" s="36">
        <v>1</v>
      </c>
      <c r="F72" s="36">
        <v>1</v>
      </c>
      <c r="G72" s="36" t="s">
        <v>45</v>
      </c>
      <c r="H72" s="36" t="s">
        <v>45</v>
      </c>
      <c r="I72" s="36" t="s">
        <v>45</v>
      </c>
      <c r="J72" s="41"/>
    </row>
    <row r="73" spans="1:10" ht="21" customHeight="1">
      <c r="A73" s="18" t="s">
        <v>103</v>
      </c>
      <c r="B73" s="41" t="s">
        <v>45</v>
      </c>
      <c r="C73" s="40">
        <v>5</v>
      </c>
      <c r="D73" s="40">
        <v>5</v>
      </c>
      <c r="E73" s="36">
        <v>5</v>
      </c>
      <c r="F73" s="36">
        <v>5</v>
      </c>
      <c r="G73" s="36" t="s">
        <v>45</v>
      </c>
      <c r="H73" s="36" t="s">
        <v>45</v>
      </c>
      <c r="I73" s="36" t="s">
        <v>45</v>
      </c>
      <c r="J73" s="41"/>
    </row>
    <row r="74" spans="1:10" ht="21" customHeight="1">
      <c r="A74" s="85" t="s">
        <v>27</v>
      </c>
      <c r="B74" s="41"/>
      <c r="C74" s="40"/>
      <c r="D74" s="40"/>
      <c r="E74" s="36"/>
      <c r="F74" s="36"/>
      <c r="G74" s="36"/>
      <c r="H74" s="36"/>
      <c r="I74" s="36"/>
      <c r="J74" s="41"/>
    </row>
    <row r="75" spans="1:15" ht="21" customHeight="1">
      <c r="A75" s="18" t="s">
        <v>48</v>
      </c>
      <c r="B75" s="41" t="s">
        <v>45</v>
      </c>
      <c r="C75" s="40">
        <v>3</v>
      </c>
      <c r="D75" s="40">
        <v>3</v>
      </c>
      <c r="E75" s="36">
        <v>3</v>
      </c>
      <c r="F75" s="36">
        <v>3</v>
      </c>
      <c r="G75" s="36" t="s">
        <v>45</v>
      </c>
      <c r="H75" s="36" t="s">
        <v>45</v>
      </c>
      <c r="I75" s="36" t="s">
        <v>45</v>
      </c>
      <c r="J75" s="41"/>
      <c r="O75" s="75" t="s">
        <v>0</v>
      </c>
    </row>
    <row r="76" spans="1:10" ht="21" customHeight="1">
      <c r="A76" s="86" t="s">
        <v>49</v>
      </c>
      <c r="B76" s="41"/>
      <c r="C76" s="40"/>
      <c r="D76" s="40"/>
      <c r="E76" s="36"/>
      <c r="F76" s="36"/>
      <c r="G76" s="36"/>
      <c r="H76" s="36"/>
      <c r="I76" s="36"/>
      <c r="J76" s="41"/>
    </row>
    <row r="77" spans="1:13" ht="21" customHeight="1">
      <c r="A77" s="18" t="s">
        <v>83</v>
      </c>
      <c r="B77" s="41" t="s">
        <v>234</v>
      </c>
      <c r="C77" s="40">
        <v>1</v>
      </c>
      <c r="D77" s="40">
        <v>1</v>
      </c>
      <c r="E77" s="36">
        <v>1</v>
      </c>
      <c r="F77" s="36">
        <v>1</v>
      </c>
      <c r="G77" s="36" t="s">
        <v>45</v>
      </c>
      <c r="H77" s="36" t="s">
        <v>45</v>
      </c>
      <c r="I77" s="36" t="s">
        <v>45</v>
      </c>
      <c r="J77" s="41"/>
      <c r="M77" s="75" t="s">
        <v>0</v>
      </c>
    </row>
    <row r="78" spans="1:10" ht="21" customHeight="1">
      <c r="A78" s="87" t="s">
        <v>338</v>
      </c>
      <c r="B78" s="87"/>
      <c r="C78" s="88">
        <f>SUM(C15:C77)</f>
        <v>60</v>
      </c>
      <c r="D78" s="88">
        <f>SUM(D15:D77)</f>
        <v>60</v>
      </c>
      <c r="E78" s="88">
        <f>SUM(E15:E77)</f>
        <v>60</v>
      </c>
      <c r="F78" s="88">
        <f>SUM(F15:F77)</f>
        <v>60</v>
      </c>
      <c r="G78" s="36">
        <v>-5</v>
      </c>
      <c r="H78" s="36" t="s">
        <v>12</v>
      </c>
      <c r="I78" s="36" t="s">
        <v>12</v>
      </c>
      <c r="J78" s="41"/>
    </row>
    <row r="79" spans="1:10" ht="21" customHeight="1">
      <c r="A79" s="35"/>
      <c r="B79" s="35"/>
      <c r="C79" s="173"/>
      <c r="D79" s="173"/>
      <c r="E79" s="35"/>
      <c r="F79" s="35"/>
      <c r="G79" s="36"/>
      <c r="H79" s="35"/>
      <c r="I79" s="35"/>
      <c r="J79" s="41"/>
    </row>
    <row r="80" spans="1:12" ht="21" customHeight="1">
      <c r="A80" s="35"/>
      <c r="B80" s="35"/>
      <c r="C80" s="173"/>
      <c r="D80" s="173"/>
      <c r="E80" s="35"/>
      <c r="F80" s="35"/>
      <c r="G80" s="36"/>
      <c r="H80" s="35"/>
      <c r="I80" s="35"/>
      <c r="J80" s="41"/>
      <c r="L80" s="75" t="s">
        <v>0</v>
      </c>
    </row>
    <row r="81" spans="1:10" ht="21" customHeight="1">
      <c r="A81" s="35"/>
      <c r="B81" s="35"/>
      <c r="C81" s="173"/>
      <c r="D81" s="173"/>
      <c r="E81" s="35"/>
      <c r="F81" s="35"/>
      <c r="G81" s="36"/>
      <c r="H81" s="35"/>
      <c r="I81" s="35"/>
      <c r="J81" s="41"/>
    </row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spans="7:10" ht="21" customHeight="1">
      <c r="G94" s="75"/>
      <c r="J94" s="161"/>
    </row>
    <row r="95" spans="7:10" ht="21" customHeight="1">
      <c r="G95" s="75"/>
      <c r="J95" s="161"/>
    </row>
    <row r="96" spans="7:10" ht="21" customHeight="1">
      <c r="G96" s="75"/>
      <c r="J96" s="161"/>
    </row>
    <row r="97" spans="7:10" ht="21" customHeight="1">
      <c r="G97" s="75"/>
      <c r="J97" s="161"/>
    </row>
    <row r="98" spans="7:10" ht="21" customHeight="1">
      <c r="G98" s="75"/>
      <c r="J98" s="161"/>
    </row>
    <row r="99" spans="7:10" ht="21" customHeight="1">
      <c r="G99" s="75"/>
      <c r="J99" s="161"/>
    </row>
    <row r="100" spans="7:10" ht="21" customHeight="1">
      <c r="G100" s="75"/>
      <c r="J100" s="161"/>
    </row>
    <row r="101" spans="7:10" ht="21" customHeight="1">
      <c r="G101" s="75"/>
      <c r="J101" s="161"/>
    </row>
    <row r="102" spans="7:10" ht="21" customHeight="1">
      <c r="G102" s="75"/>
      <c r="J102" s="161"/>
    </row>
    <row r="103" spans="7:10" ht="21" customHeight="1">
      <c r="G103" s="75"/>
      <c r="J103" s="161"/>
    </row>
    <row r="104" spans="7:10" ht="21" customHeight="1">
      <c r="G104" s="75"/>
      <c r="J104" s="161"/>
    </row>
    <row r="105" spans="7:10" ht="21" customHeight="1">
      <c r="G105" s="75"/>
      <c r="J105" s="161"/>
    </row>
    <row r="106" spans="7:10" ht="21" customHeight="1">
      <c r="G106" s="75"/>
      <c r="J106" s="161"/>
    </row>
    <row r="107" spans="7:10" ht="21" customHeight="1">
      <c r="G107" s="75"/>
      <c r="J107" s="161"/>
    </row>
    <row r="108" spans="7:10" ht="21" customHeight="1">
      <c r="G108" s="75"/>
      <c r="J108" s="161"/>
    </row>
    <row r="109" spans="7:10" ht="21" customHeight="1">
      <c r="G109" s="75"/>
      <c r="J109" s="161"/>
    </row>
    <row r="110" spans="7:10" ht="21" customHeight="1">
      <c r="G110" s="75"/>
      <c r="J110" s="161"/>
    </row>
    <row r="111" spans="7:10" ht="21" customHeight="1">
      <c r="G111" s="75"/>
      <c r="J111" s="161"/>
    </row>
    <row r="112" spans="7:10" ht="21" customHeight="1">
      <c r="G112" s="75"/>
      <c r="J112" s="161"/>
    </row>
    <row r="113" spans="7:10" ht="21" customHeight="1">
      <c r="G113" s="75"/>
      <c r="J113" s="161"/>
    </row>
    <row r="114" spans="7:10" ht="21" customHeight="1">
      <c r="G114" s="75"/>
      <c r="J114" s="161"/>
    </row>
    <row r="115" spans="7:10" ht="21" customHeight="1">
      <c r="G115" s="75"/>
      <c r="J115" s="161"/>
    </row>
    <row r="116" spans="7:10" ht="21" customHeight="1">
      <c r="G116" s="75"/>
      <c r="J116" s="161"/>
    </row>
    <row r="117" spans="7:10" ht="21" customHeight="1">
      <c r="G117" s="75"/>
      <c r="J117" s="161"/>
    </row>
    <row r="118" spans="7:10" ht="21" customHeight="1">
      <c r="G118" s="75"/>
      <c r="J118" s="161"/>
    </row>
    <row r="119" spans="7:10" ht="21" customHeight="1">
      <c r="G119" s="75"/>
      <c r="J119" s="161"/>
    </row>
    <row r="120" spans="7:10" ht="21" customHeight="1">
      <c r="G120" s="75"/>
      <c r="J120" s="161"/>
    </row>
    <row r="121" spans="7:10" ht="21" customHeight="1">
      <c r="G121" s="75"/>
      <c r="J121" s="161"/>
    </row>
    <row r="122" spans="7:10" ht="21" customHeight="1">
      <c r="G122" s="75"/>
      <c r="J122" s="161"/>
    </row>
    <row r="123" spans="7:10" ht="21" customHeight="1">
      <c r="G123" s="75"/>
      <c r="J123" s="161"/>
    </row>
    <row r="124" spans="7:10" ht="21" customHeight="1">
      <c r="G124" s="75"/>
      <c r="J124" s="161"/>
    </row>
    <row r="125" spans="7:10" ht="21" customHeight="1">
      <c r="G125" s="75"/>
      <c r="J125" s="161"/>
    </row>
    <row r="126" spans="7:10" ht="21" customHeight="1">
      <c r="G126" s="75"/>
      <c r="J126" s="161"/>
    </row>
    <row r="127" spans="7:10" ht="21" customHeight="1">
      <c r="G127" s="75"/>
      <c r="J127" s="161"/>
    </row>
    <row r="128" spans="7:10" ht="21" customHeight="1">
      <c r="G128" s="75"/>
      <c r="J128" s="161"/>
    </row>
    <row r="129" spans="7:10" ht="21" customHeight="1">
      <c r="G129" s="75"/>
      <c r="J129" s="161"/>
    </row>
    <row r="130" spans="7:10" ht="21" customHeight="1">
      <c r="G130" s="75"/>
      <c r="J130" s="161"/>
    </row>
    <row r="131" spans="7:10" ht="21" customHeight="1">
      <c r="G131" s="75"/>
      <c r="J131" s="161"/>
    </row>
    <row r="132" spans="7:10" ht="21" customHeight="1">
      <c r="G132" s="75"/>
      <c r="J132" s="161"/>
    </row>
    <row r="133" spans="7:10" ht="21" customHeight="1">
      <c r="G133" s="75"/>
      <c r="J133" s="161"/>
    </row>
    <row r="134" spans="7:10" ht="21" customHeight="1">
      <c r="G134" s="75"/>
      <c r="J134" s="161"/>
    </row>
    <row r="135" spans="7:10" ht="21" customHeight="1">
      <c r="G135" s="75"/>
      <c r="J135" s="161"/>
    </row>
    <row r="136" spans="7:10" ht="21" customHeight="1">
      <c r="G136" s="75"/>
      <c r="J136" s="161"/>
    </row>
    <row r="137" spans="7:10" ht="21" customHeight="1">
      <c r="G137" s="75"/>
      <c r="J137" s="161"/>
    </row>
    <row r="138" spans="7:10" ht="21" customHeight="1">
      <c r="G138" s="75"/>
      <c r="J138" s="161"/>
    </row>
    <row r="139" spans="7:10" ht="21" customHeight="1">
      <c r="G139" s="75"/>
      <c r="J139" s="161"/>
    </row>
    <row r="140" spans="7:10" ht="21" customHeight="1">
      <c r="G140" s="75"/>
      <c r="J140" s="161"/>
    </row>
    <row r="141" spans="7:10" ht="21" customHeight="1">
      <c r="G141" s="75"/>
      <c r="J141" s="161"/>
    </row>
    <row r="142" spans="7:10" ht="21" customHeight="1">
      <c r="G142" s="75"/>
      <c r="J142" s="161"/>
    </row>
  </sheetData>
  <sheetProtection/>
  <mergeCells count="9">
    <mergeCell ref="A1:J1"/>
    <mergeCell ref="A8:I8"/>
    <mergeCell ref="A9:J9"/>
    <mergeCell ref="A10:J10"/>
    <mergeCell ref="A11:A14"/>
    <mergeCell ref="D11:F11"/>
    <mergeCell ref="G11:I13"/>
    <mergeCell ref="D12:F12"/>
    <mergeCell ref="D13:F13"/>
  </mergeCells>
  <printOptions/>
  <pageMargins left="0.3937007874015748" right="0.11811023622047245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94"/>
  <sheetViews>
    <sheetView zoomScalePageLayoutView="0" workbookViewId="0" topLeftCell="B1">
      <selection activeCell="H1" sqref="H1"/>
    </sheetView>
  </sheetViews>
  <sheetFormatPr defaultColWidth="9.140625" defaultRowHeight="21.75"/>
  <cols>
    <col min="1" max="1" width="0.13671875" style="2" hidden="1" customWidth="1"/>
    <col min="2" max="2" width="3.57421875" style="2" customWidth="1"/>
    <col min="3" max="3" width="35.28125" style="2" customWidth="1"/>
    <col min="4" max="4" width="7.28125" style="2" customWidth="1"/>
    <col min="5" max="5" width="4.8515625" style="133" customWidth="1"/>
    <col min="6" max="6" width="5.57421875" style="133" customWidth="1"/>
    <col min="7" max="7" width="10.28125" style="134" customWidth="1"/>
    <col min="8" max="8" width="7.28125" style="265" customWidth="1"/>
    <col min="9" max="9" width="4.00390625" style="114" customWidth="1"/>
    <col min="10" max="10" width="4.57421875" style="114" customWidth="1"/>
    <col min="11" max="11" width="4.28125" style="114" customWidth="1"/>
    <col min="12" max="12" width="4.28125" style="25" customWidth="1"/>
    <col min="13" max="14" width="4.140625" style="25" customWidth="1"/>
    <col min="15" max="15" width="9.140625" style="29" customWidth="1"/>
    <col min="16" max="16" width="7.7109375" style="29" customWidth="1"/>
    <col min="17" max="17" width="7.57421875" style="29" customWidth="1"/>
    <col min="18" max="20" width="8.57421875" style="276" customWidth="1"/>
    <col min="21" max="21" width="5.8515625" style="255" customWidth="1"/>
    <col min="22" max="16384" width="9.140625" style="2" customWidth="1"/>
  </cols>
  <sheetData>
    <row r="1" spans="3:21" s="1" customFormat="1" ht="25.5" customHeight="1">
      <c r="C1" s="3"/>
      <c r="E1" s="126"/>
      <c r="F1" s="126"/>
      <c r="G1" s="134"/>
      <c r="H1" s="265"/>
      <c r="I1" s="114"/>
      <c r="J1" s="114"/>
      <c r="K1" s="114"/>
      <c r="L1" s="25"/>
      <c r="M1" s="25"/>
      <c r="N1" s="25"/>
      <c r="O1" s="29"/>
      <c r="P1" s="29"/>
      <c r="Q1" s="29"/>
      <c r="R1" s="158"/>
      <c r="S1" s="158"/>
      <c r="T1" s="158"/>
      <c r="U1" s="255"/>
    </row>
    <row r="2" spans="3:21" s="1" customFormat="1" ht="25.5" customHeight="1">
      <c r="C2" s="3"/>
      <c r="E2" s="126"/>
      <c r="F2" s="126"/>
      <c r="G2" s="134"/>
      <c r="H2" s="265"/>
      <c r="I2" s="114"/>
      <c r="J2" s="114"/>
      <c r="K2" s="114"/>
      <c r="L2" s="25"/>
      <c r="M2" s="25"/>
      <c r="N2" s="25"/>
      <c r="O2" s="29"/>
      <c r="P2" s="29"/>
      <c r="Q2" s="29"/>
      <c r="R2" s="158"/>
      <c r="S2" s="158"/>
      <c r="T2" s="158"/>
      <c r="U2" s="255"/>
    </row>
    <row r="3" spans="1:21" ht="21.75" customHeight="1">
      <c r="A3" s="244" t="s">
        <v>3</v>
      </c>
      <c r="B3" s="440" t="s">
        <v>3</v>
      </c>
      <c r="C3" s="440" t="s">
        <v>4</v>
      </c>
      <c r="D3" s="238" t="s">
        <v>1</v>
      </c>
      <c r="E3" s="237" t="s">
        <v>2</v>
      </c>
      <c r="F3" s="461" t="s">
        <v>135</v>
      </c>
      <c r="G3" s="462"/>
      <c r="H3" s="463"/>
      <c r="I3" s="451" t="s">
        <v>20</v>
      </c>
      <c r="J3" s="452"/>
      <c r="K3" s="453"/>
      <c r="L3" s="437" t="s">
        <v>21</v>
      </c>
      <c r="M3" s="438"/>
      <c r="N3" s="439"/>
      <c r="O3" s="461" t="s">
        <v>172</v>
      </c>
      <c r="P3" s="462"/>
      <c r="Q3" s="463"/>
      <c r="R3" s="467" t="s">
        <v>173</v>
      </c>
      <c r="S3" s="468"/>
      <c r="T3" s="469"/>
      <c r="U3" s="434" t="s">
        <v>24</v>
      </c>
    </row>
    <row r="4" spans="1:21" ht="24">
      <c r="A4" s="244"/>
      <c r="B4" s="441"/>
      <c r="C4" s="441"/>
      <c r="D4" s="239" t="s">
        <v>16</v>
      </c>
      <c r="E4" s="240" t="s">
        <v>6</v>
      </c>
      <c r="F4" s="464"/>
      <c r="G4" s="465"/>
      <c r="H4" s="466"/>
      <c r="I4" s="473" t="s">
        <v>19</v>
      </c>
      <c r="J4" s="474"/>
      <c r="K4" s="475"/>
      <c r="L4" s="476" t="s">
        <v>22</v>
      </c>
      <c r="M4" s="477"/>
      <c r="N4" s="478"/>
      <c r="O4" s="464"/>
      <c r="P4" s="465"/>
      <c r="Q4" s="466"/>
      <c r="R4" s="470"/>
      <c r="S4" s="471"/>
      <c r="T4" s="472"/>
      <c r="U4" s="435"/>
    </row>
    <row r="5" spans="1:21" ht="24">
      <c r="A5" s="244"/>
      <c r="B5" s="441"/>
      <c r="C5" s="441"/>
      <c r="D5" s="239" t="s">
        <v>17</v>
      </c>
      <c r="E5" s="443"/>
      <c r="F5" s="445" t="s">
        <v>18</v>
      </c>
      <c r="G5" s="447" t="s">
        <v>78</v>
      </c>
      <c r="H5" s="253" t="s">
        <v>79</v>
      </c>
      <c r="I5" s="449">
        <v>2564</v>
      </c>
      <c r="J5" s="449">
        <v>2565</v>
      </c>
      <c r="K5" s="449">
        <v>2566</v>
      </c>
      <c r="L5" s="432" t="s">
        <v>149</v>
      </c>
      <c r="M5" s="432" t="s">
        <v>149</v>
      </c>
      <c r="N5" s="432" t="s">
        <v>150</v>
      </c>
      <c r="O5" s="432" t="s">
        <v>149</v>
      </c>
      <c r="P5" s="432" t="s">
        <v>151</v>
      </c>
      <c r="Q5" s="432" t="s">
        <v>150</v>
      </c>
      <c r="R5" s="432" t="s">
        <v>149</v>
      </c>
      <c r="S5" s="432" t="s">
        <v>151</v>
      </c>
      <c r="T5" s="432" t="s">
        <v>150</v>
      </c>
      <c r="U5" s="435"/>
    </row>
    <row r="6" spans="1:21" ht="24">
      <c r="A6" s="244"/>
      <c r="B6" s="442"/>
      <c r="C6" s="442"/>
      <c r="D6" s="241"/>
      <c r="E6" s="444"/>
      <c r="F6" s="446"/>
      <c r="G6" s="448"/>
      <c r="H6" s="254" t="s">
        <v>171</v>
      </c>
      <c r="I6" s="450"/>
      <c r="J6" s="450"/>
      <c r="K6" s="450"/>
      <c r="L6" s="433"/>
      <c r="M6" s="433"/>
      <c r="N6" s="433"/>
      <c r="O6" s="433"/>
      <c r="P6" s="433"/>
      <c r="Q6" s="433"/>
      <c r="R6" s="433"/>
      <c r="S6" s="433"/>
      <c r="T6" s="433"/>
      <c r="U6" s="436"/>
    </row>
    <row r="7" spans="2:21" ht="24">
      <c r="B7" s="4">
        <v>1</v>
      </c>
      <c r="C7" s="6" t="s">
        <v>81</v>
      </c>
      <c r="D7" s="49" t="s">
        <v>28</v>
      </c>
      <c r="E7" s="118">
        <v>1</v>
      </c>
      <c r="F7" s="127">
        <v>1</v>
      </c>
      <c r="G7" s="135">
        <v>470280</v>
      </c>
      <c r="H7" s="266">
        <f>7000*2*12</f>
        <v>168000</v>
      </c>
      <c r="I7" s="118">
        <v>1</v>
      </c>
      <c r="J7" s="118">
        <v>1</v>
      </c>
      <c r="K7" s="118">
        <v>1</v>
      </c>
      <c r="L7" s="26" t="s">
        <v>12</v>
      </c>
      <c r="M7" s="26" t="s">
        <v>12</v>
      </c>
      <c r="N7" s="26" t="s">
        <v>12</v>
      </c>
      <c r="O7" s="26">
        <f>(39190-37830)*12</f>
        <v>16320</v>
      </c>
      <c r="P7" s="26">
        <f>(40560-39190)*12</f>
        <v>16440</v>
      </c>
      <c r="Q7" s="26">
        <f>(41930-40560)*12</f>
        <v>16440</v>
      </c>
      <c r="R7" s="26">
        <f>G7+H7+O7</f>
        <v>654600</v>
      </c>
      <c r="S7" s="26">
        <f>R7+P7</f>
        <v>671040</v>
      </c>
      <c r="T7" s="26">
        <f>S7+Q7</f>
        <v>687480</v>
      </c>
      <c r="U7" s="256"/>
    </row>
    <row r="8" spans="2:22" ht="24">
      <c r="B8" s="4">
        <v>2</v>
      </c>
      <c r="C8" s="10" t="s">
        <v>80</v>
      </c>
      <c r="D8" s="50" t="s">
        <v>29</v>
      </c>
      <c r="E8" s="117">
        <v>1</v>
      </c>
      <c r="F8" s="26" t="s">
        <v>12</v>
      </c>
      <c r="G8" s="135">
        <v>401940</v>
      </c>
      <c r="H8" s="266">
        <f>3500*12</f>
        <v>42000</v>
      </c>
      <c r="I8" s="117">
        <v>1</v>
      </c>
      <c r="J8" s="117">
        <v>1</v>
      </c>
      <c r="K8" s="117">
        <v>1</v>
      </c>
      <c r="L8" s="26" t="s">
        <v>12</v>
      </c>
      <c r="M8" s="26" t="s">
        <v>12</v>
      </c>
      <c r="N8" s="26" t="s">
        <v>12</v>
      </c>
      <c r="O8" s="26">
        <v>15060</v>
      </c>
      <c r="P8" s="26">
        <v>15060</v>
      </c>
      <c r="Q8" s="26">
        <v>15060</v>
      </c>
      <c r="R8" s="26">
        <f>G8+H8+O8</f>
        <v>459000</v>
      </c>
      <c r="S8" s="26">
        <f>R8+P8</f>
        <v>474060</v>
      </c>
      <c r="T8" s="26">
        <f>S8+Q8</f>
        <v>489120</v>
      </c>
      <c r="U8" s="256" t="s">
        <v>120</v>
      </c>
      <c r="V8" s="2" t="s">
        <v>0</v>
      </c>
    </row>
    <row r="9" spans="2:21" s="1" customFormat="1" ht="21.75">
      <c r="B9" s="5"/>
      <c r="C9" s="22" t="s">
        <v>31</v>
      </c>
      <c r="D9" s="51"/>
      <c r="E9" s="128"/>
      <c r="F9" s="128"/>
      <c r="G9" s="135"/>
      <c r="H9" s="266"/>
      <c r="I9" s="128"/>
      <c r="J9" s="128"/>
      <c r="K9" s="128"/>
      <c r="L9" s="28"/>
      <c r="M9" s="28"/>
      <c r="N9" s="28"/>
      <c r="O9" s="26"/>
      <c r="P9" s="26"/>
      <c r="Q9" s="26"/>
      <c r="R9" s="26"/>
      <c r="S9" s="26"/>
      <c r="T9" s="26"/>
      <c r="U9" s="257"/>
    </row>
    <row r="10" spans="2:21" ht="21.75">
      <c r="B10" s="7">
        <v>3</v>
      </c>
      <c r="C10" s="15" t="s">
        <v>82</v>
      </c>
      <c r="D10" s="50" t="s">
        <v>29</v>
      </c>
      <c r="E10" s="117">
        <v>1</v>
      </c>
      <c r="F10" s="117">
        <v>1</v>
      </c>
      <c r="G10" s="135">
        <v>396000</v>
      </c>
      <c r="H10" s="266">
        <f>3500*12</f>
        <v>42000</v>
      </c>
      <c r="I10" s="117">
        <v>1</v>
      </c>
      <c r="J10" s="117">
        <v>1</v>
      </c>
      <c r="K10" s="117">
        <v>1</v>
      </c>
      <c r="L10" s="26" t="s">
        <v>12</v>
      </c>
      <c r="M10" s="26" t="s">
        <v>12</v>
      </c>
      <c r="N10" s="26" t="s">
        <v>12</v>
      </c>
      <c r="O10" s="26">
        <f>(33000-31880)*12</f>
        <v>13440</v>
      </c>
      <c r="P10" s="26">
        <f>(34110-33000)*12</f>
        <v>13320</v>
      </c>
      <c r="Q10" s="26">
        <f>(35220-34110)*12</f>
        <v>13320</v>
      </c>
      <c r="R10" s="26">
        <f aca="true" t="shared" si="0" ref="R10:R16">G10+H10+O10</f>
        <v>451440</v>
      </c>
      <c r="S10" s="26">
        <f aca="true" t="shared" si="1" ref="S10:T14">R10+P10</f>
        <v>464760</v>
      </c>
      <c r="T10" s="26">
        <f t="shared" si="1"/>
        <v>478080</v>
      </c>
      <c r="U10" s="256"/>
    </row>
    <row r="11" spans="2:21" ht="21.75">
      <c r="B11" s="7">
        <v>4</v>
      </c>
      <c r="C11" s="15" t="s">
        <v>84</v>
      </c>
      <c r="D11" s="50" t="s">
        <v>105</v>
      </c>
      <c r="E11" s="117">
        <v>1</v>
      </c>
      <c r="F11" s="117">
        <v>1</v>
      </c>
      <c r="G11" s="135">
        <f>32450*12</f>
        <v>389400</v>
      </c>
      <c r="H11" s="266">
        <v>0</v>
      </c>
      <c r="I11" s="117">
        <v>1</v>
      </c>
      <c r="J11" s="117">
        <v>1</v>
      </c>
      <c r="K11" s="117">
        <v>1</v>
      </c>
      <c r="L11" s="26" t="s">
        <v>12</v>
      </c>
      <c r="M11" s="26" t="s">
        <v>12</v>
      </c>
      <c r="N11" s="26" t="s">
        <v>12</v>
      </c>
      <c r="O11" s="26">
        <f>(33560-32450)*12</f>
        <v>13320</v>
      </c>
      <c r="P11" s="26">
        <f>(34680-33560)*12</f>
        <v>13440</v>
      </c>
      <c r="Q11" s="26">
        <f>(35770-34680)*12</f>
        <v>13080</v>
      </c>
      <c r="R11" s="26">
        <f t="shared" si="0"/>
        <v>402720</v>
      </c>
      <c r="S11" s="26">
        <f t="shared" si="1"/>
        <v>416160</v>
      </c>
      <c r="T11" s="26">
        <f t="shared" si="1"/>
        <v>429240</v>
      </c>
      <c r="U11" s="256"/>
    </row>
    <row r="12" spans="2:21" ht="21.75">
      <c r="B12" s="7">
        <v>5</v>
      </c>
      <c r="C12" s="15" t="s">
        <v>85</v>
      </c>
      <c r="D12" s="50" t="s">
        <v>56</v>
      </c>
      <c r="E12" s="117">
        <v>1</v>
      </c>
      <c r="F12" s="117">
        <v>1</v>
      </c>
      <c r="G12" s="135">
        <v>355320</v>
      </c>
      <c r="H12" s="266">
        <v>0</v>
      </c>
      <c r="I12" s="117">
        <v>1</v>
      </c>
      <c r="J12" s="117">
        <v>1</v>
      </c>
      <c r="K12" s="117">
        <v>1</v>
      </c>
      <c r="L12" s="26" t="s">
        <v>12</v>
      </c>
      <c r="M12" s="26" t="s">
        <v>12</v>
      </c>
      <c r="N12" s="26" t="s">
        <v>12</v>
      </c>
      <c r="O12" s="26">
        <v>12000</v>
      </c>
      <c r="P12" s="26">
        <v>12000</v>
      </c>
      <c r="Q12" s="26">
        <v>12000</v>
      </c>
      <c r="R12" s="26">
        <f>G12+H12+O12</f>
        <v>367320</v>
      </c>
      <c r="S12" s="26">
        <f t="shared" si="1"/>
        <v>379320</v>
      </c>
      <c r="T12" s="26">
        <f t="shared" si="1"/>
        <v>391320</v>
      </c>
      <c r="U12" s="256" t="s">
        <v>120</v>
      </c>
    </row>
    <row r="13" spans="2:21" s="25" customFormat="1" ht="21.75">
      <c r="B13" s="26">
        <v>6</v>
      </c>
      <c r="C13" s="207" t="s">
        <v>138</v>
      </c>
      <c r="D13" s="95" t="s">
        <v>105</v>
      </c>
      <c r="E13" s="115">
        <v>1</v>
      </c>
      <c r="F13" s="115">
        <v>1</v>
      </c>
      <c r="G13" s="135">
        <v>349320</v>
      </c>
      <c r="H13" s="266">
        <v>0</v>
      </c>
      <c r="I13" s="115">
        <v>1</v>
      </c>
      <c r="J13" s="115">
        <v>1</v>
      </c>
      <c r="K13" s="115">
        <v>1</v>
      </c>
      <c r="L13" s="26" t="s">
        <v>12</v>
      </c>
      <c r="M13" s="26" t="s">
        <v>12</v>
      </c>
      <c r="N13" s="26" t="s">
        <v>12</v>
      </c>
      <c r="O13" s="26">
        <f>(29110-28030)*12</f>
        <v>12960</v>
      </c>
      <c r="P13" s="26">
        <f>(30220-29110)*12</f>
        <v>13320</v>
      </c>
      <c r="Q13" s="26">
        <v>13340</v>
      </c>
      <c r="R13" s="26">
        <f t="shared" si="0"/>
        <v>362280</v>
      </c>
      <c r="S13" s="26">
        <f t="shared" si="1"/>
        <v>375600</v>
      </c>
      <c r="T13" s="26">
        <f t="shared" si="1"/>
        <v>388940</v>
      </c>
      <c r="U13" s="261"/>
    </row>
    <row r="14" spans="2:23" ht="21.75">
      <c r="B14" s="7">
        <v>7</v>
      </c>
      <c r="C14" s="15" t="s">
        <v>223</v>
      </c>
      <c r="D14" s="50" t="s">
        <v>105</v>
      </c>
      <c r="E14" s="117">
        <v>1</v>
      </c>
      <c r="F14" s="117">
        <v>1</v>
      </c>
      <c r="G14" s="135">
        <v>362640</v>
      </c>
      <c r="H14" s="266">
        <v>0</v>
      </c>
      <c r="I14" s="117">
        <v>1</v>
      </c>
      <c r="J14" s="117">
        <v>1</v>
      </c>
      <c r="K14" s="117">
        <v>1</v>
      </c>
      <c r="L14" s="26" t="s">
        <v>12</v>
      </c>
      <c r="M14" s="26" t="s">
        <v>12</v>
      </c>
      <c r="N14" s="26" t="s">
        <v>12</v>
      </c>
      <c r="O14" s="26">
        <f>(33560-32450)*12</f>
        <v>13320</v>
      </c>
      <c r="P14" s="26">
        <v>13440</v>
      </c>
      <c r="Q14" s="26">
        <v>13320</v>
      </c>
      <c r="R14" s="26">
        <f t="shared" si="0"/>
        <v>375960</v>
      </c>
      <c r="S14" s="26">
        <f t="shared" si="1"/>
        <v>389400</v>
      </c>
      <c r="T14" s="26">
        <f t="shared" si="1"/>
        <v>402720</v>
      </c>
      <c r="U14" s="256"/>
      <c r="W14" s="2" t="s">
        <v>0</v>
      </c>
    </row>
    <row r="15" spans="2:23" s="210" customFormat="1" ht="21.75">
      <c r="B15" s="206">
        <v>9</v>
      </c>
      <c r="C15" s="207" t="s">
        <v>89</v>
      </c>
      <c r="D15" s="208" t="s">
        <v>58</v>
      </c>
      <c r="E15" s="209">
        <v>1</v>
      </c>
      <c r="F15" s="209">
        <v>1</v>
      </c>
      <c r="G15" s="135">
        <v>259440</v>
      </c>
      <c r="H15" s="266">
        <v>0</v>
      </c>
      <c r="I15" s="209">
        <v>1</v>
      </c>
      <c r="J15" s="209">
        <v>1</v>
      </c>
      <c r="K15" s="209">
        <v>1</v>
      </c>
      <c r="L15" s="206" t="s">
        <v>12</v>
      </c>
      <c r="M15" s="206" t="s">
        <v>12</v>
      </c>
      <c r="N15" s="206" t="s">
        <v>12</v>
      </c>
      <c r="O15" s="26">
        <v>10080</v>
      </c>
      <c r="P15" s="26">
        <v>10440</v>
      </c>
      <c r="Q15" s="26">
        <v>10560</v>
      </c>
      <c r="R15" s="26">
        <f t="shared" si="0"/>
        <v>269520</v>
      </c>
      <c r="S15" s="26">
        <f>R15+P15</f>
        <v>279960</v>
      </c>
      <c r="T15" s="26">
        <f>S15+Q15</f>
        <v>290520</v>
      </c>
      <c r="U15" s="258"/>
      <c r="W15" s="210" t="s">
        <v>0</v>
      </c>
    </row>
    <row r="16" spans="2:21" ht="21.75">
      <c r="B16" s="7">
        <v>10</v>
      </c>
      <c r="C16" s="15" t="s">
        <v>162</v>
      </c>
      <c r="D16" s="50" t="s">
        <v>58</v>
      </c>
      <c r="E16" s="117">
        <v>1</v>
      </c>
      <c r="F16" s="117">
        <v>1</v>
      </c>
      <c r="G16" s="135">
        <v>363480</v>
      </c>
      <c r="H16" s="266">
        <v>0</v>
      </c>
      <c r="I16" s="117">
        <v>1</v>
      </c>
      <c r="J16" s="117">
        <v>1</v>
      </c>
      <c r="K16" s="117">
        <v>1</v>
      </c>
      <c r="L16" s="26" t="s">
        <v>12</v>
      </c>
      <c r="M16" s="26" t="s">
        <v>12</v>
      </c>
      <c r="N16" s="26" t="s">
        <v>12</v>
      </c>
      <c r="O16" s="26">
        <v>11400</v>
      </c>
      <c r="P16" s="26">
        <v>11640</v>
      </c>
      <c r="Q16" s="26">
        <v>12120</v>
      </c>
      <c r="R16" s="26">
        <f t="shared" si="0"/>
        <v>374880</v>
      </c>
      <c r="S16" s="26">
        <f>R16+P16</f>
        <v>386520</v>
      </c>
      <c r="T16" s="26">
        <f>S16+Q16</f>
        <v>398640</v>
      </c>
      <c r="U16" s="256"/>
    </row>
    <row r="17" spans="2:21" ht="21.75">
      <c r="B17" s="7"/>
      <c r="C17" s="279" t="s">
        <v>26</v>
      </c>
      <c r="D17" s="50"/>
      <c r="E17" s="117"/>
      <c r="F17" s="117"/>
      <c r="G17" s="135"/>
      <c r="H17" s="266"/>
      <c r="I17" s="117"/>
      <c r="J17" s="117"/>
      <c r="K17" s="117"/>
      <c r="L17" s="26"/>
      <c r="M17" s="26"/>
      <c r="N17" s="26"/>
      <c r="O17" s="26"/>
      <c r="P17" s="26"/>
      <c r="Q17" s="26"/>
      <c r="R17" s="26"/>
      <c r="S17" s="26"/>
      <c r="T17" s="26"/>
      <c r="U17" s="256"/>
    </row>
    <row r="18" spans="2:21" ht="21.75">
      <c r="B18" s="7">
        <v>11</v>
      </c>
      <c r="C18" s="15" t="s">
        <v>99</v>
      </c>
      <c r="D18" s="50" t="s">
        <v>45</v>
      </c>
      <c r="E18" s="117">
        <v>1</v>
      </c>
      <c r="F18" s="117">
        <v>1</v>
      </c>
      <c r="G18" s="135">
        <v>188280</v>
      </c>
      <c r="H18" s="266">
        <v>0</v>
      </c>
      <c r="I18" s="117">
        <v>1</v>
      </c>
      <c r="J18" s="117">
        <v>1</v>
      </c>
      <c r="K18" s="117">
        <v>1</v>
      </c>
      <c r="L18" s="26"/>
      <c r="M18" s="26"/>
      <c r="N18" s="26"/>
      <c r="O18" s="26">
        <v>7320</v>
      </c>
      <c r="P18" s="26">
        <v>7560</v>
      </c>
      <c r="Q18" s="26">
        <v>7800</v>
      </c>
      <c r="R18" s="26">
        <f>G18+H18+O18</f>
        <v>195600</v>
      </c>
      <c r="S18" s="26">
        <f aca="true" t="shared" si="2" ref="S18:T20">R18+P18</f>
        <v>203160</v>
      </c>
      <c r="T18" s="26">
        <f t="shared" si="2"/>
        <v>210960</v>
      </c>
      <c r="U18" s="256"/>
    </row>
    <row r="19" spans="2:23" ht="21.75">
      <c r="B19" s="7">
        <v>12</v>
      </c>
      <c r="C19" s="16" t="s">
        <v>99</v>
      </c>
      <c r="D19" s="50" t="s">
        <v>45</v>
      </c>
      <c r="E19" s="117">
        <v>1</v>
      </c>
      <c r="F19" s="117">
        <v>1</v>
      </c>
      <c r="G19" s="135">
        <v>166680</v>
      </c>
      <c r="H19" s="266">
        <v>0</v>
      </c>
      <c r="I19" s="117">
        <v>1</v>
      </c>
      <c r="J19" s="117">
        <v>1</v>
      </c>
      <c r="K19" s="117">
        <v>1</v>
      </c>
      <c r="L19" s="26"/>
      <c r="M19" s="26"/>
      <c r="N19" s="26"/>
      <c r="O19" s="26">
        <v>6480</v>
      </c>
      <c r="P19" s="26">
        <v>6720</v>
      </c>
      <c r="Q19" s="26">
        <v>6960</v>
      </c>
      <c r="R19" s="26">
        <f>G19+H19+O19</f>
        <v>173160</v>
      </c>
      <c r="S19" s="26">
        <f t="shared" si="2"/>
        <v>179880</v>
      </c>
      <c r="T19" s="26">
        <f t="shared" si="2"/>
        <v>186840</v>
      </c>
      <c r="U19" s="256"/>
      <c r="W19" s="2" t="s">
        <v>0</v>
      </c>
    </row>
    <row r="20" spans="2:23" ht="21" customHeight="1">
      <c r="B20" s="7">
        <v>13</v>
      </c>
      <c r="C20" s="19" t="s">
        <v>180</v>
      </c>
      <c r="D20" s="50" t="s">
        <v>12</v>
      </c>
      <c r="E20" s="117">
        <v>1</v>
      </c>
      <c r="F20" s="117">
        <v>1</v>
      </c>
      <c r="G20" s="135">
        <v>142200</v>
      </c>
      <c r="H20" s="266">
        <v>0</v>
      </c>
      <c r="I20" s="117">
        <v>1</v>
      </c>
      <c r="J20" s="117">
        <v>1</v>
      </c>
      <c r="K20" s="117">
        <v>1</v>
      </c>
      <c r="L20" s="26" t="s">
        <v>12</v>
      </c>
      <c r="M20" s="26" t="s">
        <v>12</v>
      </c>
      <c r="N20" s="26" t="s">
        <v>12</v>
      </c>
      <c r="O20" s="26">
        <v>5520</v>
      </c>
      <c r="P20" s="26">
        <v>5760</v>
      </c>
      <c r="Q20" s="26">
        <v>6000</v>
      </c>
      <c r="R20" s="26">
        <f>G20+H20+O20</f>
        <v>147720</v>
      </c>
      <c r="S20" s="26">
        <f t="shared" si="2"/>
        <v>153480</v>
      </c>
      <c r="T20" s="26">
        <f t="shared" si="2"/>
        <v>159480</v>
      </c>
      <c r="U20" s="256"/>
      <c r="W20" s="2" t="s">
        <v>0</v>
      </c>
    </row>
    <row r="21" spans="2:21" ht="21" customHeight="1">
      <c r="B21" s="7">
        <v>14</v>
      </c>
      <c r="C21" s="19" t="s">
        <v>8</v>
      </c>
      <c r="D21" s="50" t="s">
        <v>12</v>
      </c>
      <c r="E21" s="117">
        <v>1</v>
      </c>
      <c r="F21" s="129">
        <v>1</v>
      </c>
      <c r="G21" s="135">
        <v>141480</v>
      </c>
      <c r="H21" s="266">
        <v>0</v>
      </c>
      <c r="I21" s="117">
        <v>1</v>
      </c>
      <c r="J21" s="117">
        <v>1</v>
      </c>
      <c r="K21" s="117">
        <v>1</v>
      </c>
      <c r="L21" s="26" t="s">
        <v>12</v>
      </c>
      <c r="M21" s="26" t="s">
        <v>12</v>
      </c>
      <c r="N21" s="26" t="s">
        <v>12</v>
      </c>
      <c r="O21" s="26">
        <v>4560</v>
      </c>
      <c r="P21" s="26">
        <v>4800</v>
      </c>
      <c r="Q21" s="26">
        <v>4920</v>
      </c>
      <c r="R21" s="26">
        <f aca="true" t="shared" si="3" ref="R21:R28">G21+H21+O21</f>
        <v>146040</v>
      </c>
      <c r="S21" s="26">
        <f aca="true" t="shared" si="4" ref="S21:S28">R21+P21</f>
        <v>150840</v>
      </c>
      <c r="T21" s="26">
        <f aca="true" t="shared" si="5" ref="T21:T28">S21+Q21</f>
        <v>155760</v>
      </c>
      <c r="U21" s="256"/>
    </row>
    <row r="22" spans="2:21" ht="21" customHeight="1">
      <c r="B22" s="7">
        <v>15</v>
      </c>
      <c r="C22" s="19" t="s">
        <v>8</v>
      </c>
      <c r="D22" s="50" t="s">
        <v>12</v>
      </c>
      <c r="E22" s="117">
        <v>1</v>
      </c>
      <c r="F22" s="129">
        <v>1</v>
      </c>
      <c r="G22" s="135">
        <v>112800</v>
      </c>
      <c r="H22" s="266">
        <v>0</v>
      </c>
      <c r="I22" s="117">
        <v>1</v>
      </c>
      <c r="J22" s="117">
        <v>1</v>
      </c>
      <c r="K22" s="117">
        <v>1</v>
      </c>
      <c r="L22" s="26" t="s">
        <v>12</v>
      </c>
      <c r="M22" s="26" t="s">
        <v>12</v>
      </c>
      <c r="N22" s="26" t="s">
        <v>12</v>
      </c>
      <c r="O22" s="26">
        <v>5520</v>
      </c>
      <c r="P22" s="26">
        <v>5760</v>
      </c>
      <c r="Q22" s="26">
        <v>6000</v>
      </c>
      <c r="R22" s="26">
        <f t="shared" si="3"/>
        <v>118320</v>
      </c>
      <c r="S22" s="26">
        <f t="shared" si="4"/>
        <v>124080</v>
      </c>
      <c r="T22" s="26">
        <f t="shared" si="5"/>
        <v>130080</v>
      </c>
      <c r="U22" s="256"/>
    </row>
    <row r="23" spans="2:21" ht="21" customHeight="1">
      <c r="B23" s="7">
        <v>16</v>
      </c>
      <c r="C23" s="20" t="s">
        <v>186</v>
      </c>
      <c r="D23" s="50" t="s">
        <v>45</v>
      </c>
      <c r="E23" s="117">
        <v>1</v>
      </c>
      <c r="F23" s="68">
        <v>1</v>
      </c>
      <c r="G23" s="135">
        <v>137760</v>
      </c>
      <c r="H23" s="266">
        <v>0</v>
      </c>
      <c r="I23" s="117">
        <v>1</v>
      </c>
      <c r="J23" s="117">
        <v>1</v>
      </c>
      <c r="K23" s="117">
        <v>1</v>
      </c>
      <c r="L23" s="26" t="s">
        <v>12</v>
      </c>
      <c r="M23" s="26" t="s">
        <v>12</v>
      </c>
      <c r="N23" s="26" t="s">
        <v>12</v>
      </c>
      <c r="O23" s="26">
        <v>5400</v>
      </c>
      <c r="P23" s="26">
        <v>5640</v>
      </c>
      <c r="Q23" s="26">
        <v>5760</v>
      </c>
      <c r="R23" s="26">
        <f t="shared" si="3"/>
        <v>143160</v>
      </c>
      <c r="S23" s="26">
        <f t="shared" si="4"/>
        <v>148800</v>
      </c>
      <c r="T23" s="26">
        <f t="shared" si="5"/>
        <v>154560</v>
      </c>
      <c r="U23" s="256"/>
    </row>
    <row r="24" spans="2:21" ht="21" customHeight="1">
      <c r="B24" s="7">
        <v>17</v>
      </c>
      <c r="C24" s="20" t="s">
        <v>188</v>
      </c>
      <c r="D24" s="50"/>
      <c r="E24" s="117">
        <v>1</v>
      </c>
      <c r="F24" s="68">
        <v>1</v>
      </c>
      <c r="G24" s="135">
        <v>127080</v>
      </c>
      <c r="H24" s="266">
        <v>0</v>
      </c>
      <c r="I24" s="117">
        <v>1</v>
      </c>
      <c r="J24" s="117">
        <v>1</v>
      </c>
      <c r="K24" s="117">
        <v>1</v>
      </c>
      <c r="L24" s="26" t="s">
        <v>12</v>
      </c>
      <c r="M24" s="26" t="s">
        <v>12</v>
      </c>
      <c r="N24" s="26" t="s">
        <v>12</v>
      </c>
      <c r="O24" s="26">
        <v>4920</v>
      </c>
      <c r="P24" s="26">
        <v>5160</v>
      </c>
      <c r="Q24" s="26">
        <v>5280</v>
      </c>
      <c r="R24" s="26">
        <f t="shared" si="3"/>
        <v>132000</v>
      </c>
      <c r="S24" s="26">
        <f t="shared" si="4"/>
        <v>137160</v>
      </c>
      <c r="T24" s="26">
        <f t="shared" si="5"/>
        <v>142440</v>
      </c>
      <c r="U24" s="256"/>
    </row>
    <row r="25" spans="2:21" ht="21" customHeight="1">
      <c r="B25" s="7">
        <v>18</v>
      </c>
      <c r="C25" s="20" t="s">
        <v>188</v>
      </c>
      <c r="D25" s="50"/>
      <c r="E25" s="117">
        <v>1</v>
      </c>
      <c r="F25" s="68">
        <v>1</v>
      </c>
      <c r="G25" s="135">
        <v>127440</v>
      </c>
      <c r="H25" s="266">
        <v>0</v>
      </c>
      <c r="I25" s="117">
        <v>1</v>
      </c>
      <c r="J25" s="117">
        <v>1</v>
      </c>
      <c r="K25" s="117">
        <v>1</v>
      </c>
      <c r="L25" s="26" t="s">
        <v>12</v>
      </c>
      <c r="M25" s="26" t="s">
        <v>12</v>
      </c>
      <c r="N25" s="26" t="s">
        <v>12</v>
      </c>
      <c r="O25" s="26">
        <v>4920</v>
      </c>
      <c r="P25" s="26">
        <v>5160</v>
      </c>
      <c r="Q25" s="26">
        <v>5400</v>
      </c>
      <c r="R25" s="26">
        <f t="shared" si="3"/>
        <v>132360</v>
      </c>
      <c r="S25" s="26">
        <f t="shared" si="4"/>
        <v>137520</v>
      </c>
      <c r="T25" s="26">
        <f t="shared" si="5"/>
        <v>142920</v>
      </c>
      <c r="U25" s="256"/>
    </row>
    <row r="26" spans="2:21" s="1" customFormat="1" ht="21" customHeight="1">
      <c r="B26" s="5">
        <v>19</v>
      </c>
      <c r="C26" s="14" t="s">
        <v>182</v>
      </c>
      <c r="D26" s="159"/>
      <c r="E26" s="131">
        <v>1</v>
      </c>
      <c r="F26" s="284">
        <v>1</v>
      </c>
      <c r="G26" s="135">
        <v>140640</v>
      </c>
      <c r="H26" s="266">
        <v>0</v>
      </c>
      <c r="I26" s="131">
        <v>1</v>
      </c>
      <c r="J26" s="131">
        <v>1</v>
      </c>
      <c r="K26" s="131">
        <v>1</v>
      </c>
      <c r="L26" s="26" t="s">
        <v>12</v>
      </c>
      <c r="M26" s="26" t="s">
        <v>12</v>
      </c>
      <c r="N26" s="26" t="s">
        <v>12</v>
      </c>
      <c r="O26" s="26">
        <v>5520</v>
      </c>
      <c r="P26" s="26">
        <v>5640</v>
      </c>
      <c r="Q26" s="26">
        <v>5880</v>
      </c>
      <c r="R26" s="26">
        <f t="shared" si="3"/>
        <v>146160</v>
      </c>
      <c r="S26" s="26">
        <f t="shared" si="4"/>
        <v>151800</v>
      </c>
      <c r="T26" s="26">
        <f t="shared" si="5"/>
        <v>157680</v>
      </c>
      <c r="U26" s="256"/>
    </row>
    <row r="27" spans="2:21" ht="21" customHeight="1">
      <c r="B27" s="7">
        <v>20</v>
      </c>
      <c r="C27" s="20" t="s">
        <v>143</v>
      </c>
      <c r="D27" s="50" t="s">
        <v>12</v>
      </c>
      <c r="E27" s="117">
        <v>1</v>
      </c>
      <c r="F27" s="117">
        <v>1</v>
      </c>
      <c r="G27" s="135">
        <f>10750*12</f>
        <v>129000</v>
      </c>
      <c r="H27" s="261">
        <v>0</v>
      </c>
      <c r="I27" s="117">
        <v>1</v>
      </c>
      <c r="J27" s="117">
        <v>1</v>
      </c>
      <c r="K27" s="117">
        <v>1</v>
      </c>
      <c r="L27" s="26" t="s">
        <v>12</v>
      </c>
      <c r="M27" s="26" t="s">
        <v>12</v>
      </c>
      <c r="N27" s="26" t="s">
        <v>12</v>
      </c>
      <c r="O27" s="26">
        <v>5160</v>
      </c>
      <c r="P27" s="26">
        <v>5400</v>
      </c>
      <c r="Q27" s="26">
        <v>5640</v>
      </c>
      <c r="R27" s="26">
        <f t="shared" si="3"/>
        <v>134160</v>
      </c>
      <c r="S27" s="26">
        <f t="shared" si="4"/>
        <v>139560</v>
      </c>
      <c r="T27" s="26">
        <f t="shared" si="5"/>
        <v>145200</v>
      </c>
      <c r="U27" s="256"/>
    </row>
    <row r="28" spans="2:23" ht="21" customHeight="1">
      <c r="B28" s="7">
        <v>21</v>
      </c>
      <c r="C28" s="20" t="s">
        <v>214</v>
      </c>
      <c r="D28" s="50" t="s">
        <v>12</v>
      </c>
      <c r="E28" s="117">
        <v>1</v>
      </c>
      <c r="F28" s="117">
        <v>1</v>
      </c>
      <c r="G28" s="135">
        <v>186840</v>
      </c>
      <c r="H28" s="266">
        <v>0</v>
      </c>
      <c r="I28" s="117">
        <v>1</v>
      </c>
      <c r="J28" s="117">
        <v>1</v>
      </c>
      <c r="K28" s="117">
        <v>1</v>
      </c>
      <c r="L28" s="26" t="s">
        <v>12</v>
      </c>
      <c r="M28" s="26" t="s">
        <v>12</v>
      </c>
      <c r="N28" s="26" t="s">
        <v>12</v>
      </c>
      <c r="O28" s="26">
        <v>7200</v>
      </c>
      <c r="P28" s="26">
        <v>7560</v>
      </c>
      <c r="Q28" s="26">
        <v>7800</v>
      </c>
      <c r="R28" s="26">
        <f t="shared" si="3"/>
        <v>194040</v>
      </c>
      <c r="S28" s="26">
        <f t="shared" si="4"/>
        <v>201600</v>
      </c>
      <c r="T28" s="26">
        <f t="shared" si="5"/>
        <v>209400</v>
      </c>
      <c r="U28" s="256"/>
      <c r="W28" s="2" t="s">
        <v>0</v>
      </c>
    </row>
    <row r="29" spans="2:21" ht="21" customHeight="1">
      <c r="B29" s="7">
        <v>22</v>
      </c>
      <c r="C29" s="20" t="s">
        <v>216</v>
      </c>
      <c r="D29" s="50" t="s">
        <v>45</v>
      </c>
      <c r="E29" s="117">
        <v>1</v>
      </c>
      <c r="F29" s="117">
        <v>1</v>
      </c>
      <c r="G29" s="135">
        <v>112800</v>
      </c>
      <c r="H29" s="266">
        <v>0</v>
      </c>
      <c r="I29" s="117">
        <v>1</v>
      </c>
      <c r="J29" s="117">
        <v>1</v>
      </c>
      <c r="K29" s="117">
        <v>1</v>
      </c>
      <c r="L29" s="26" t="s">
        <v>12</v>
      </c>
      <c r="M29" s="26" t="s">
        <v>12</v>
      </c>
      <c r="N29" s="26" t="s">
        <v>12</v>
      </c>
      <c r="O29" s="26">
        <v>5520</v>
      </c>
      <c r="P29" s="26">
        <v>5760</v>
      </c>
      <c r="Q29" s="26">
        <v>6000</v>
      </c>
      <c r="R29" s="26">
        <f>G29+H29+O29</f>
        <v>118320</v>
      </c>
      <c r="S29" s="26">
        <f>R29+P29</f>
        <v>124080</v>
      </c>
      <c r="T29" s="26">
        <f>S29+Q29</f>
        <v>130080</v>
      </c>
      <c r="U29" s="256"/>
    </row>
    <row r="30" spans="2:23" ht="21" customHeight="1">
      <c r="B30" s="7"/>
      <c r="C30" s="280" t="s">
        <v>27</v>
      </c>
      <c r="D30" s="50"/>
      <c r="E30" s="117"/>
      <c r="F30" s="117"/>
      <c r="G30" s="135"/>
      <c r="H30" s="266"/>
      <c r="I30" s="117"/>
      <c r="J30" s="117"/>
      <c r="K30" s="117"/>
      <c r="L30" s="26"/>
      <c r="M30" s="26"/>
      <c r="N30" s="26"/>
      <c r="O30" s="26"/>
      <c r="P30" s="26"/>
      <c r="Q30" s="26"/>
      <c r="R30" s="26"/>
      <c r="S30" s="26"/>
      <c r="T30" s="26"/>
      <c r="U30" s="256"/>
      <c r="W30" s="2" t="s">
        <v>0</v>
      </c>
    </row>
    <row r="31" spans="2:23" ht="21" customHeight="1">
      <c r="B31" s="7">
        <v>23</v>
      </c>
      <c r="C31" s="89" t="s">
        <v>30</v>
      </c>
      <c r="D31" s="90" t="s">
        <v>45</v>
      </c>
      <c r="E31" s="118">
        <v>2</v>
      </c>
      <c r="F31" s="118">
        <v>2</v>
      </c>
      <c r="G31" s="135">
        <v>216000</v>
      </c>
      <c r="H31" s="266">
        <v>0</v>
      </c>
      <c r="I31" s="118">
        <v>2</v>
      </c>
      <c r="J31" s="118">
        <v>2</v>
      </c>
      <c r="K31" s="118">
        <v>2</v>
      </c>
      <c r="L31" s="55" t="s">
        <v>12</v>
      </c>
      <c r="M31" s="55" t="s">
        <v>12</v>
      </c>
      <c r="N31" s="55" t="s">
        <v>12</v>
      </c>
      <c r="O31" s="26">
        <v>0</v>
      </c>
      <c r="P31" s="26">
        <v>0</v>
      </c>
      <c r="Q31" s="26">
        <v>0</v>
      </c>
      <c r="R31" s="26">
        <v>216000</v>
      </c>
      <c r="S31" s="26">
        <v>216000</v>
      </c>
      <c r="T31" s="26">
        <v>216000</v>
      </c>
      <c r="U31" s="260"/>
      <c r="W31" s="2" t="s">
        <v>0</v>
      </c>
    </row>
    <row r="32" spans="2:21" ht="21" customHeight="1">
      <c r="B32" s="7">
        <v>24</v>
      </c>
      <c r="C32" s="89" t="s">
        <v>9</v>
      </c>
      <c r="D32" s="90" t="s">
        <v>12</v>
      </c>
      <c r="E32" s="118">
        <v>1</v>
      </c>
      <c r="F32" s="118">
        <v>1</v>
      </c>
      <c r="G32" s="135">
        <f>9000*12</f>
        <v>108000</v>
      </c>
      <c r="H32" s="266">
        <v>0</v>
      </c>
      <c r="I32" s="118">
        <v>1</v>
      </c>
      <c r="J32" s="118">
        <v>1</v>
      </c>
      <c r="K32" s="118">
        <v>1</v>
      </c>
      <c r="L32" s="55" t="s">
        <v>12</v>
      </c>
      <c r="M32" s="55" t="s">
        <v>12</v>
      </c>
      <c r="N32" s="55" t="s">
        <v>12</v>
      </c>
      <c r="O32" s="26">
        <v>0</v>
      </c>
      <c r="P32" s="26">
        <v>0</v>
      </c>
      <c r="Q32" s="26">
        <v>0</v>
      </c>
      <c r="R32" s="135">
        <f aca="true" t="shared" si="6" ref="R32:T34">9000*12</f>
        <v>108000</v>
      </c>
      <c r="S32" s="135">
        <f t="shared" si="6"/>
        <v>108000</v>
      </c>
      <c r="T32" s="135">
        <f t="shared" si="6"/>
        <v>108000</v>
      </c>
      <c r="U32" s="260"/>
    </row>
    <row r="33" spans="2:21" ht="21" customHeight="1">
      <c r="B33" s="7">
        <v>25</v>
      </c>
      <c r="C33" s="89" t="s">
        <v>215</v>
      </c>
      <c r="D33" s="90" t="s">
        <v>12</v>
      </c>
      <c r="E33" s="118">
        <v>1</v>
      </c>
      <c r="F33" s="118">
        <v>1</v>
      </c>
      <c r="G33" s="135">
        <f>9000*12</f>
        <v>108000</v>
      </c>
      <c r="H33" s="266">
        <v>0</v>
      </c>
      <c r="I33" s="118">
        <v>1</v>
      </c>
      <c r="J33" s="118">
        <v>1</v>
      </c>
      <c r="K33" s="118">
        <v>1</v>
      </c>
      <c r="L33" s="55" t="s">
        <v>12</v>
      </c>
      <c r="M33" s="55" t="s">
        <v>12</v>
      </c>
      <c r="N33" s="55" t="s">
        <v>12</v>
      </c>
      <c r="O33" s="26">
        <v>0</v>
      </c>
      <c r="P33" s="26">
        <v>0</v>
      </c>
      <c r="Q33" s="26">
        <v>0</v>
      </c>
      <c r="R33" s="135">
        <f t="shared" si="6"/>
        <v>108000</v>
      </c>
      <c r="S33" s="135">
        <f t="shared" si="6"/>
        <v>108000</v>
      </c>
      <c r="T33" s="135">
        <f t="shared" si="6"/>
        <v>108000</v>
      </c>
      <c r="U33" s="260"/>
    </row>
    <row r="34" spans="2:23" ht="21" customHeight="1">
      <c r="B34" s="7">
        <v>26</v>
      </c>
      <c r="C34" s="20" t="s">
        <v>182</v>
      </c>
      <c r="D34" s="50" t="s">
        <v>12</v>
      </c>
      <c r="E34" s="117">
        <v>1</v>
      </c>
      <c r="F34" s="117">
        <v>1</v>
      </c>
      <c r="G34" s="135">
        <f>9000*12</f>
        <v>108000</v>
      </c>
      <c r="H34" s="266">
        <v>0</v>
      </c>
      <c r="I34" s="117">
        <v>1</v>
      </c>
      <c r="J34" s="117">
        <v>1</v>
      </c>
      <c r="K34" s="117">
        <v>1</v>
      </c>
      <c r="L34" s="26" t="s">
        <v>12</v>
      </c>
      <c r="M34" s="26" t="s">
        <v>12</v>
      </c>
      <c r="N34" s="26" t="s">
        <v>12</v>
      </c>
      <c r="O34" s="26">
        <v>0</v>
      </c>
      <c r="P34" s="26">
        <v>0</v>
      </c>
      <c r="Q34" s="26">
        <v>0</v>
      </c>
      <c r="R34" s="135">
        <f t="shared" si="6"/>
        <v>108000</v>
      </c>
      <c r="S34" s="135">
        <f t="shared" si="6"/>
        <v>108000</v>
      </c>
      <c r="T34" s="135">
        <f t="shared" si="6"/>
        <v>108000</v>
      </c>
      <c r="U34" s="256"/>
      <c r="W34" s="2" t="s">
        <v>0</v>
      </c>
    </row>
    <row r="35" spans="2:23" ht="21" customHeight="1">
      <c r="B35" s="7"/>
      <c r="C35" s="20"/>
      <c r="D35" s="50"/>
      <c r="E35" s="117"/>
      <c r="F35" s="117"/>
      <c r="G35" s="135"/>
      <c r="H35" s="266"/>
      <c r="I35" s="117"/>
      <c r="J35" s="117"/>
      <c r="K35" s="117"/>
      <c r="L35" s="26"/>
      <c r="M35" s="26"/>
      <c r="N35" s="26"/>
      <c r="O35" s="26"/>
      <c r="P35" s="26"/>
      <c r="Q35" s="26"/>
      <c r="R35" s="26"/>
      <c r="S35" s="26"/>
      <c r="T35" s="26"/>
      <c r="U35" s="257"/>
      <c r="W35" s="2" t="s">
        <v>0</v>
      </c>
    </row>
    <row r="36" spans="2:21" s="1" customFormat="1" ht="21.75">
      <c r="B36" s="5"/>
      <c r="C36" s="22" t="s">
        <v>32</v>
      </c>
      <c r="D36" s="52"/>
      <c r="E36" s="128"/>
      <c r="F36" s="128"/>
      <c r="G36" s="135"/>
      <c r="H36" s="266"/>
      <c r="I36" s="128"/>
      <c r="J36" s="128"/>
      <c r="K36" s="128"/>
      <c r="L36" s="28"/>
      <c r="M36" s="28"/>
      <c r="N36" s="28"/>
      <c r="O36" s="26"/>
      <c r="P36" s="26"/>
      <c r="Q36" s="26"/>
      <c r="R36" s="26"/>
      <c r="S36" s="26"/>
      <c r="T36" s="26"/>
      <c r="U36" s="257"/>
    </row>
    <row r="37" spans="2:21" s="25" customFormat="1" ht="21.75">
      <c r="B37" s="26">
        <v>27</v>
      </c>
      <c r="C37" s="27" t="s">
        <v>133</v>
      </c>
      <c r="D37" s="95" t="s">
        <v>29</v>
      </c>
      <c r="E37" s="115">
        <v>1</v>
      </c>
      <c r="F37" s="115">
        <v>1</v>
      </c>
      <c r="G37" s="135">
        <v>448920</v>
      </c>
      <c r="H37" s="266">
        <v>42000</v>
      </c>
      <c r="I37" s="115">
        <v>1</v>
      </c>
      <c r="J37" s="115">
        <v>1</v>
      </c>
      <c r="K37" s="115">
        <v>1</v>
      </c>
      <c r="L37" s="26" t="s">
        <v>12</v>
      </c>
      <c r="M37" s="26" t="s">
        <v>12</v>
      </c>
      <c r="N37" s="26" t="s">
        <v>12</v>
      </c>
      <c r="O37" s="26">
        <v>13200</v>
      </c>
      <c r="P37" s="26">
        <v>13320</v>
      </c>
      <c r="Q37" s="26">
        <v>13320</v>
      </c>
      <c r="R37" s="26">
        <f>G37+H37+O37</f>
        <v>504120</v>
      </c>
      <c r="S37" s="26">
        <f aca="true" t="shared" si="7" ref="S37:T41">R37+P37</f>
        <v>517440</v>
      </c>
      <c r="T37" s="26">
        <f t="shared" si="7"/>
        <v>530760</v>
      </c>
      <c r="U37" s="261"/>
    </row>
    <row r="38" spans="2:21" ht="21.75">
      <c r="B38" s="7">
        <v>28</v>
      </c>
      <c r="C38" s="20" t="s">
        <v>217</v>
      </c>
      <c r="D38" s="50" t="s">
        <v>105</v>
      </c>
      <c r="E38" s="117">
        <v>1</v>
      </c>
      <c r="F38" s="117">
        <v>1</v>
      </c>
      <c r="G38" s="135">
        <v>376080</v>
      </c>
      <c r="H38" s="266">
        <v>0</v>
      </c>
      <c r="I38" s="117">
        <v>1</v>
      </c>
      <c r="J38" s="117">
        <v>1</v>
      </c>
      <c r="K38" s="117">
        <v>1</v>
      </c>
      <c r="L38" s="26" t="s">
        <v>12</v>
      </c>
      <c r="M38" s="26" t="s">
        <v>12</v>
      </c>
      <c r="N38" s="26" t="s">
        <v>12</v>
      </c>
      <c r="O38" s="26">
        <v>13440</v>
      </c>
      <c r="P38" s="26">
        <v>13320</v>
      </c>
      <c r="Q38" s="26">
        <v>13320</v>
      </c>
      <c r="R38" s="26">
        <f>G38+H38+O38</f>
        <v>389520</v>
      </c>
      <c r="S38" s="26">
        <f t="shared" si="7"/>
        <v>402840</v>
      </c>
      <c r="T38" s="26">
        <f t="shared" si="7"/>
        <v>416160</v>
      </c>
      <c r="U38" s="256"/>
    </row>
    <row r="39" spans="2:21" ht="24">
      <c r="B39" s="7">
        <v>29</v>
      </c>
      <c r="C39" s="18" t="s">
        <v>90</v>
      </c>
      <c r="D39" s="50" t="s">
        <v>58</v>
      </c>
      <c r="E39" s="117">
        <v>1</v>
      </c>
      <c r="F39" s="117">
        <v>1</v>
      </c>
      <c r="G39" s="135">
        <v>291240</v>
      </c>
      <c r="H39" s="266">
        <v>0</v>
      </c>
      <c r="I39" s="117">
        <v>1</v>
      </c>
      <c r="J39" s="117">
        <v>1</v>
      </c>
      <c r="K39" s="117">
        <v>1</v>
      </c>
      <c r="L39" s="26" t="s">
        <v>12</v>
      </c>
      <c r="M39" s="26" t="s">
        <v>12</v>
      </c>
      <c r="N39" s="26" t="s">
        <v>12</v>
      </c>
      <c r="O39" s="26">
        <v>10800</v>
      </c>
      <c r="P39" s="26">
        <v>10800</v>
      </c>
      <c r="Q39" s="26">
        <v>11160</v>
      </c>
      <c r="R39" s="26">
        <f>G39+H39+O39</f>
        <v>302040</v>
      </c>
      <c r="S39" s="26">
        <f t="shared" si="7"/>
        <v>312840</v>
      </c>
      <c r="T39" s="26">
        <f t="shared" si="7"/>
        <v>324000</v>
      </c>
      <c r="U39" s="256"/>
    </row>
    <row r="40" spans="2:21" ht="21.75">
      <c r="B40" s="7">
        <v>30</v>
      </c>
      <c r="C40" s="20" t="s">
        <v>92</v>
      </c>
      <c r="D40" s="50" t="s">
        <v>58</v>
      </c>
      <c r="E40" s="117">
        <v>1</v>
      </c>
      <c r="F40" s="117">
        <v>1</v>
      </c>
      <c r="G40" s="135">
        <v>291240</v>
      </c>
      <c r="H40" s="266">
        <v>0</v>
      </c>
      <c r="I40" s="117">
        <v>1</v>
      </c>
      <c r="J40" s="117">
        <v>1</v>
      </c>
      <c r="K40" s="117">
        <v>1</v>
      </c>
      <c r="L40" s="26" t="s">
        <v>12</v>
      </c>
      <c r="M40" s="26" t="s">
        <v>12</v>
      </c>
      <c r="N40" s="26" t="s">
        <v>12</v>
      </c>
      <c r="O40" s="26">
        <v>10800</v>
      </c>
      <c r="P40" s="26">
        <v>10800</v>
      </c>
      <c r="Q40" s="26">
        <v>11160</v>
      </c>
      <c r="R40" s="26">
        <f>G40+H40+O40</f>
        <v>302040</v>
      </c>
      <c r="S40" s="26">
        <f t="shared" si="7"/>
        <v>312840</v>
      </c>
      <c r="T40" s="26">
        <f t="shared" si="7"/>
        <v>324000</v>
      </c>
      <c r="U40" s="256"/>
    </row>
    <row r="41" spans="2:21" ht="21.75">
      <c r="B41" s="7">
        <v>31</v>
      </c>
      <c r="C41" s="27" t="s">
        <v>218</v>
      </c>
      <c r="D41" s="50" t="s">
        <v>57</v>
      </c>
      <c r="E41" s="115">
        <v>1</v>
      </c>
      <c r="F41" s="115">
        <v>1</v>
      </c>
      <c r="G41" s="135">
        <v>297900</v>
      </c>
      <c r="H41" s="266">
        <v>0</v>
      </c>
      <c r="I41" s="115">
        <v>1</v>
      </c>
      <c r="J41" s="115">
        <v>1</v>
      </c>
      <c r="K41" s="115">
        <v>1</v>
      </c>
      <c r="L41" s="26" t="s">
        <v>12</v>
      </c>
      <c r="M41" s="26" t="s">
        <v>12</v>
      </c>
      <c r="N41" s="26" t="s">
        <v>12</v>
      </c>
      <c r="O41" s="26">
        <v>6360</v>
      </c>
      <c r="P41" s="26">
        <v>6480</v>
      </c>
      <c r="Q41" s="26">
        <v>6840</v>
      </c>
      <c r="R41" s="26">
        <f>G41+H41+O41</f>
        <v>304260</v>
      </c>
      <c r="S41" s="26">
        <f t="shared" si="7"/>
        <v>310740</v>
      </c>
      <c r="T41" s="26">
        <f t="shared" si="7"/>
        <v>317580</v>
      </c>
      <c r="U41" s="261" t="s">
        <v>120</v>
      </c>
    </row>
    <row r="42" spans="2:24" s="25" customFormat="1" ht="21.75">
      <c r="B42" s="26"/>
      <c r="C42" s="283" t="s">
        <v>26</v>
      </c>
      <c r="D42" s="95"/>
      <c r="E42" s="115"/>
      <c r="F42" s="115"/>
      <c r="G42" s="135"/>
      <c r="H42" s="266"/>
      <c r="I42" s="115"/>
      <c r="J42" s="115"/>
      <c r="K42" s="115"/>
      <c r="L42" s="26"/>
      <c r="M42" s="26"/>
      <c r="N42" s="26"/>
      <c r="O42" s="26"/>
      <c r="P42" s="26"/>
      <c r="Q42" s="26"/>
      <c r="R42" s="26"/>
      <c r="S42" s="26"/>
      <c r="T42" s="26"/>
      <c r="U42" s="261"/>
      <c r="X42" s="25" t="s">
        <v>0</v>
      </c>
    </row>
    <row r="43" spans="2:23" s="25" customFormat="1" ht="21.75">
      <c r="B43" s="26">
        <v>32</v>
      </c>
      <c r="C43" s="211" t="s">
        <v>219</v>
      </c>
      <c r="D43" s="50" t="s">
        <v>45</v>
      </c>
      <c r="E43" s="115">
        <v>1</v>
      </c>
      <c r="F43" s="115">
        <v>1</v>
      </c>
      <c r="G43" s="135">
        <f>15150*12</f>
        <v>181800</v>
      </c>
      <c r="H43" s="266">
        <v>0</v>
      </c>
      <c r="I43" s="115">
        <v>1</v>
      </c>
      <c r="J43" s="115">
        <v>1</v>
      </c>
      <c r="K43" s="115">
        <v>1</v>
      </c>
      <c r="L43" s="26" t="s">
        <v>12</v>
      </c>
      <c r="M43" s="26" t="s">
        <v>12</v>
      </c>
      <c r="N43" s="26" t="s">
        <v>12</v>
      </c>
      <c r="O43" s="26">
        <v>7320</v>
      </c>
      <c r="P43" s="26">
        <v>7680</v>
      </c>
      <c r="Q43" s="26">
        <v>7920</v>
      </c>
      <c r="R43" s="26">
        <f>G43+H43+O43</f>
        <v>189120</v>
      </c>
      <c r="S43" s="26">
        <f>R43+P43</f>
        <v>196800</v>
      </c>
      <c r="T43" s="26">
        <f>S43+Q43</f>
        <v>204720</v>
      </c>
      <c r="U43" s="261"/>
      <c r="W43" s="25" t="s">
        <v>310</v>
      </c>
    </row>
    <row r="44" spans="2:21" ht="21.75">
      <c r="B44" s="7">
        <v>33</v>
      </c>
      <c r="C44" s="24" t="s">
        <v>99</v>
      </c>
      <c r="D44" s="50" t="s">
        <v>45</v>
      </c>
      <c r="E44" s="117">
        <v>1</v>
      </c>
      <c r="F44" s="117">
        <v>1</v>
      </c>
      <c r="G44" s="135">
        <f>13120*12</f>
        <v>157440</v>
      </c>
      <c r="H44" s="266">
        <v>0</v>
      </c>
      <c r="I44" s="117">
        <v>1</v>
      </c>
      <c r="J44" s="117">
        <v>1</v>
      </c>
      <c r="K44" s="117">
        <v>1</v>
      </c>
      <c r="L44" s="26" t="s">
        <v>12</v>
      </c>
      <c r="M44" s="26" t="s">
        <v>12</v>
      </c>
      <c r="N44" s="26" t="s">
        <v>12</v>
      </c>
      <c r="O44" s="26">
        <v>6360</v>
      </c>
      <c r="P44" s="26">
        <v>6600</v>
      </c>
      <c r="Q44" s="26">
        <v>6840</v>
      </c>
      <c r="R44" s="26">
        <f>G44+H44+O44</f>
        <v>163800</v>
      </c>
      <c r="S44" s="26">
        <f>R44+P44</f>
        <v>170400</v>
      </c>
      <c r="T44" s="26">
        <f>S44+Q44</f>
        <v>177240</v>
      </c>
      <c r="U44" s="256"/>
    </row>
    <row r="45" spans="2:21" ht="21.75">
      <c r="B45" s="7"/>
      <c r="C45" s="281" t="s">
        <v>27</v>
      </c>
      <c r="D45" s="50"/>
      <c r="E45" s="117"/>
      <c r="F45" s="117"/>
      <c r="G45" s="135"/>
      <c r="H45" s="266"/>
      <c r="I45" s="117"/>
      <c r="J45" s="117"/>
      <c r="K45" s="117"/>
      <c r="L45" s="26"/>
      <c r="M45" s="26"/>
      <c r="N45" s="26"/>
      <c r="O45" s="26"/>
      <c r="P45" s="26"/>
      <c r="Q45" s="26"/>
      <c r="R45" s="26"/>
      <c r="S45" s="26"/>
      <c r="T45" s="26"/>
      <c r="U45" s="256"/>
    </row>
    <row r="46" spans="2:23" ht="21.75">
      <c r="B46" s="7">
        <v>34</v>
      </c>
      <c r="C46" s="20" t="s">
        <v>30</v>
      </c>
      <c r="D46" s="50" t="s">
        <v>45</v>
      </c>
      <c r="E46" s="117">
        <v>1</v>
      </c>
      <c r="F46" s="117">
        <v>1</v>
      </c>
      <c r="G46" s="135">
        <f>9000*12</f>
        <v>108000</v>
      </c>
      <c r="H46" s="266">
        <v>0</v>
      </c>
      <c r="I46" s="117">
        <v>1</v>
      </c>
      <c r="J46" s="117">
        <v>1</v>
      </c>
      <c r="K46" s="117">
        <v>1</v>
      </c>
      <c r="L46" s="26" t="s">
        <v>12</v>
      </c>
      <c r="M46" s="26" t="s">
        <v>12</v>
      </c>
      <c r="N46" s="26" t="s">
        <v>12</v>
      </c>
      <c r="O46" s="26">
        <v>0</v>
      </c>
      <c r="P46" s="26">
        <v>0</v>
      </c>
      <c r="Q46" s="26">
        <v>0</v>
      </c>
      <c r="R46" s="26">
        <f>G46+H46+O46</f>
        <v>108000</v>
      </c>
      <c r="S46" s="26">
        <f>R46+P46</f>
        <v>108000</v>
      </c>
      <c r="T46" s="26">
        <f>S46+Q46</f>
        <v>108000</v>
      </c>
      <c r="U46" s="256"/>
      <c r="W46" s="26" t="e">
        <f>L46+M46+T46</f>
        <v>#VALUE!</v>
      </c>
    </row>
    <row r="47" spans="2:21" ht="21.75">
      <c r="B47" s="7">
        <v>35</v>
      </c>
      <c r="C47" s="20" t="s">
        <v>30</v>
      </c>
      <c r="D47" s="50" t="s">
        <v>45</v>
      </c>
      <c r="E47" s="117">
        <v>1</v>
      </c>
      <c r="F47" s="50" t="s">
        <v>45</v>
      </c>
      <c r="G47" s="135">
        <v>108000</v>
      </c>
      <c r="H47" s="50" t="s">
        <v>45</v>
      </c>
      <c r="I47" s="117">
        <v>1</v>
      </c>
      <c r="J47" s="117">
        <v>1</v>
      </c>
      <c r="K47" s="117">
        <v>1</v>
      </c>
      <c r="L47" s="26" t="s">
        <v>340</v>
      </c>
      <c r="M47" s="26" t="s">
        <v>12</v>
      </c>
      <c r="N47" s="26" t="s">
        <v>12</v>
      </c>
      <c r="O47" s="26">
        <v>0</v>
      </c>
      <c r="P47" s="26">
        <v>0</v>
      </c>
      <c r="Q47" s="26">
        <v>0</v>
      </c>
      <c r="R47" s="26">
        <v>108000</v>
      </c>
      <c r="S47" s="26">
        <v>108000</v>
      </c>
      <c r="T47" s="26">
        <v>108000</v>
      </c>
      <c r="U47" s="256" t="s">
        <v>120</v>
      </c>
    </row>
    <row r="48" spans="2:21" ht="21.75">
      <c r="B48" s="152"/>
      <c r="C48" s="153"/>
      <c r="D48" s="154"/>
      <c r="E48" s="155"/>
      <c r="F48" s="155"/>
      <c r="G48" s="156"/>
      <c r="H48" s="267" t="s">
        <v>0</v>
      </c>
      <c r="I48" s="155"/>
      <c r="J48" s="155"/>
      <c r="K48" s="155"/>
      <c r="L48" s="157"/>
      <c r="M48" s="157"/>
      <c r="N48" s="157"/>
      <c r="O48" s="157"/>
      <c r="P48" s="157" t="s">
        <v>0</v>
      </c>
      <c r="Q48" s="157"/>
      <c r="R48" s="154"/>
      <c r="S48" s="154"/>
      <c r="T48" s="154"/>
      <c r="U48" s="270"/>
    </row>
    <row r="49" spans="2:23" ht="21.75">
      <c r="B49" s="152"/>
      <c r="C49" s="153"/>
      <c r="D49" s="154"/>
      <c r="E49" s="155"/>
      <c r="F49" s="155"/>
      <c r="G49" s="156"/>
      <c r="H49" s="267"/>
      <c r="I49" s="155"/>
      <c r="J49" s="155"/>
      <c r="K49" s="155"/>
      <c r="L49" s="157"/>
      <c r="M49" s="157"/>
      <c r="N49" s="157"/>
      <c r="O49" s="157"/>
      <c r="P49" s="157"/>
      <c r="Q49" s="157"/>
      <c r="R49" s="154"/>
      <c r="S49" s="154"/>
      <c r="T49" s="154"/>
      <c r="U49" s="270"/>
      <c r="W49" s="2" t="s">
        <v>0</v>
      </c>
    </row>
    <row r="50" spans="2:24" s="1" customFormat="1" ht="21" customHeight="1">
      <c r="B50" s="91"/>
      <c r="C50" s="212" t="s">
        <v>33</v>
      </c>
      <c r="D50" s="94"/>
      <c r="E50" s="130"/>
      <c r="F50" s="130"/>
      <c r="G50" s="243"/>
      <c r="H50" s="266"/>
      <c r="I50" s="130"/>
      <c r="J50" s="130"/>
      <c r="K50" s="130"/>
      <c r="L50" s="73"/>
      <c r="M50" s="73"/>
      <c r="N50" s="73"/>
      <c r="O50" s="55"/>
      <c r="P50" s="55"/>
      <c r="Q50" s="55"/>
      <c r="R50" s="90"/>
      <c r="S50" s="90"/>
      <c r="T50" s="90"/>
      <c r="U50" s="259"/>
      <c r="W50" s="1" t="s">
        <v>0</v>
      </c>
      <c r="X50" s="1" t="s">
        <v>0</v>
      </c>
    </row>
    <row r="51" spans="2:21" ht="21.75">
      <c r="B51" s="7">
        <v>36</v>
      </c>
      <c r="C51" s="20" t="s">
        <v>121</v>
      </c>
      <c r="D51" s="50" t="s">
        <v>29</v>
      </c>
      <c r="E51" s="117">
        <v>1</v>
      </c>
      <c r="F51" s="26" t="s">
        <v>12</v>
      </c>
      <c r="G51" s="135">
        <v>462240</v>
      </c>
      <c r="H51" s="266">
        <v>42000</v>
      </c>
      <c r="I51" s="117">
        <v>1</v>
      </c>
      <c r="J51" s="117">
        <v>1</v>
      </c>
      <c r="K51" s="117">
        <v>1</v>
      </c>
      <c r="L51" s="26" t="s">
        <v>12</v>
      </c>
      <c r="M51" s="26" t="s">
        <v>12</v>
      </c>
      <c r="N51" s="26" t="s">
        <v>12</v>
      </c>
      <c r="O51" s="26">
        <v>13620</v>
      </c>
      <c r="P51" s="26">
        <v>13620</v>
      </c>
      <c r="Q51" s="26">
        <v>13620</v>
      </c>
      <c r="R51" s="50">
        <v>449220</v>
      </c>
      <c r="S51" s="50">
        <v>462840</v>
      </c>
      <c r="T51" s="50">
        <v>476460</v>
      </c>
      <c r="U51" s="256"/>
    </row>
    <row r="52" spans="2:24" ht="21.75">
      <c r="B52" s="7">
        <v>37</v>
      </c>
      <c r="C52" s="23" t="s">
        <v>93</v>
      </c>
      <c r="D52" s="50" t="s">
        <v>58</v>
      </c>
      <c r="E52" s="26">
        <v>1</v>
      </c>
      <c r="F52" s="117">
        <v>1</v>
      </c>
      <c r="G52" s="135">
        <v>280440</v>
      </c>
      <c r="H52" s="266">
        <v>0</v>
      </c>
      <c r="I52" s="117">
        <v>1</v>
      </c>
      <c r="J52" s="117">
        <v>1</v>
      </c>
      <c r="K52" s="117">
        <v>1</v>
      </c>
      <c r="L52" s="26" t="s">
        <v>12</v>
      </c>
      <c r="M52" s="26" t="s">
        <v>12</v>
      </c>
      <c r="N52" s="26" t="s">
        <v>12</v>
      </c>
      <c r="O52" s="26">
        <v>10560</v>
      </c>
      <c r="P52" s="26">
        <v>10800</v>
      </c>
      <c r="Q52" s="26">
        <v>11040</v>
      </c>
      <c r="R52" s="26">
        <f>G52+H52+O52</f>
        <v>291000</v>
      </c>
      <c r="S52" s="26">
        <f>R52+P52</f>
        <v>301800</v>
      </c>
      <c r="T52" s="26">
        <f>S52+Q52</f>
        <v>312840</v>
      </c>
      <c r="U52" s="256"/>
      <c r="W52" s="2" t="s">
        <v>0</v>
      </c>
      <c r="X52" s="2" t="s">
        <v>0</v>
      </c>
    </row>
    <row r="53" spans="2:21" ht="21.75">
      <c r="B53" s="329">
        <v>38</v>
      </c>
      <c r="C53" s="330" t="s">
        <v>7</v>
      </c>
      <c r="D53" s="50" t="s">
        <v>309</v>
      </c>
      <c r="E53" s="26">
        <v>1</v>
      </c>
      <c r="F53" s="26" t="s">
        <v>12</v>
      </c>
      <c r="G53" s="26">
        <v>297900</v>
      </c>
      <c r="H53" s="26">
        <v>0</v>
      </c>
      <c r="I53" s="117">
        <v>1</v>
      </c>
      <c r="J53" s="117">
        <v>1</v>
      </c>
      <c r="K53" s="117">
        <v>1</v>
      </c>
      <c r="L53" s="26" t="s">
        <v>310</v>
      </c>
      <c r="M53" s="26" t="s">
        <v>12</v>
      </c>
      <c r="N53" s="26" t="s">
        <v>12</v>
      </c>
      <c r="O53" s="26">
        <v>297900</v>
      </c>
      <c r="P53" s="26">
        <v>9720</v>
      </c>
      <c r="Q53" s="26">
        <v>9720</v>
      </c>
      <c r="R53" s="26">
        <v>297900</v>
      </c>
      <c r="S53" s="26">
        <v>307620</v>
      </c>
      <c r="T53" s="26">
        <v>317340</v>
      </c>
      <c r="U53" s="259" t="s">
        <v>120</v>
      </c>
    </row>
    <row r="54" spans="2:21" s="1" customFormat="1" ht="21.75">
      <c r="B54" s="91"/>
      <c r="C54" s="92" t="s">
        <v>26</v>
      </c>
      <c r="D54" s="94"/>
      <c r="E54" s="130"/>
      <c r="F54" s="130"/>
      <c r="G54" s="135"/>
      <c r="H54" s="266"/>
      <c r="I54" s="130"/>
      <c r="J54" s="130"/>
      <c r="K54" s="130"/>
      <c r="L54" s="73"/>
      <c r="M54" s="73"/>
      <c r="N54" s="73"/>
      <c r="O54" s="26"/>
      <c r="P54" s="26"/>
      <c r="Q54" s="26"/>
      <c r="R54" s="50"/>
      <c r="S54" s="50"/>
      <c r="T54" s="50"/>
      <c r="U54" s="259"/>
    </row>
    <row r="55" spans="2:21" ht="21" customHeight="1">
      <c r="B55" s="7">
        <v>39</v>
      </c>
      <c r="C55" s="23" t="s">
        <v>99</v>
      </c>
      <c r="D55" s="7" t="s">
        <v>45</v>
      </c>
      <c r="E55" s="117">
        <v>1</v>
      </c>
      <c r="F55" s="117">
        <v>1</v>
      </c>
      <c r="G55" s="135">
        <v>143280</v>
      </c>
      <c r="H55" s="266">
        <v>0</v>
      </c>
      <c r="I55" s="117">
        <v>1</v>
      </c>
      <c r="J55" s="117">
        <v>1</v>
      </c>
      <c r="K55" s="117">
        <v>1</v>
      </c>
      <c r="L55" s="26" t="s">
        <v>12</v>
      </c>
      <c r="M55" s="26" t="s">
        <v>12</v>
      </c>
      <c r="N55" s="26" t="s">
        <v>12</v>
      </c>
      <c r="O55" s="26">
        <v>5520</v>
      </c>
      <c r="P55" s="26">
        <v>5760</v>
      </c>
      <c r="Q55" s="26">
        <v>6000</v>
      </c>
      <c r="R55" s="26">
        <f>G55+H55+O55</f>
        <v>148800</v>
      </c>
      <c r="S55" s="26">
        <f aca="true" t="shared" si="8" ref="S55:T58">R55+P55</f>
        <v>154560</v>
      </c>
      <c r="T55" s="26">
        <f t="shared" si="8"/>
        <v>160560</v>
      </c>
      <c r="U55" s="256"/>
    </row>
    <row r="56" spans="2:24" ht="21" customHeight="1">
      <c r="B56" s="7">
        <v>40</v>
      </c>
      <c r="C56" s="20" t="s">
        <v>220</v>
      </c>
      <c r="D56" s="7" t="s">
        <v>45</v>
      </c>
      <c r="E56" s="117">
        <v>1</v>
      </c>
      <c r="F56" s="117">
        <v>1</v>
      </c>
      <c r="G56" s="135">
        <v>157200</v>
      </c>
      <c r="H56" s="266">
        <v>0</v>
      </c>
      <c r="I56" s="117">
        <v>1</v>
      </c>
      <c r="J56" s="117">
        <v>1</v>
      </c>
      <c r="K56" s="117">
        <v>1</v>
      </c>
      <c r="L56" s="26" t="s">
        <v>12</v>
      </c>
      <c r="M56" s="26" t="s">
        <v>12</v>
      </c>
      <c r="N56" s="26" t="s">
        <v>12</v>
      </c>
      <c r="O56" s="26">
        <v>6120</v>
      </c>
      <c r="P56" s="26">
        <v>6360</v>
      </c>
      <c r="Q56" s="26">
        <v>6600</v>
      </c>
      <c r="R56" s="26">
        <f>G56+H56+O56</f>
        <v>163320</v>
      </c>
      <c r="S56" s="26">
        <f t="shared" si="8"/>
        <v>169680</v>
      </c>
      <c r="T56" s="26">
        <f t="shared" si="8"/>
        <v>176280</v>
      </c>
      <c r="U56" s="256"/>
      <c r="W56" s="2" t="s">
        <v>0</v>
      </c>
      <c r="X56" s="2" t="s">
        <v>0</v>
      </c>
    </row>
    <row r="57" spans="2:21" ht="21" customHeight="1">
      <c r="B57" s="7">
        <v>41</v>
      </c>
      <c r="C57" s="20" t="s">
        <v>221</v>
      </c>
      <c r="D57" s="7" t="s">
        <v>45</v>
      </c>
      <c r="E57" s="117">
        <v>1</v>
      </c>
      <c r="F57" s="117">
        <v>1</v>
      </c>
      <c r="G57" s="135">
        <v>158040</v>
      </c>
      <c r="H57" s="266">
        <v>0</v>
      </c>
      <c r="I57" s="117">
        <v>1</v>
      </c>
      <c r="J57" s="117">
        <v>1</v>
      </c>
      <c r="K57" s="117">
        <v>1</v>
      </c>
      <c r="L57" s="26" t="s">
        <v>12</v>
      </c>
      <c r="M57" s="26" t="s">
        <v>12</v>
      </c>
      <c r="N57" s="26" t="s">
        <v>12</v>
      </c>
      <c r="O57" s="26">
        <v>6120</v>
      </c>
      <c r="P57" s="26">
        <v>6360</v>
      </c>
      <c r="Q57" s="26">
        <v>6600</v>
      </c>
      <c r="R57" s="26">
        <f>G57+H57+O57</f>
        <v>164160</v>
      </c>
      <c r="S57" s="26">
        <f t="shared" si="8"/>
        <v>170520</v>
      </c>
      <c r="T57" s="26">
        <f t="shared" si="8"/>
        <v>177120</v>
      </c>
      <c r="U57" s="256"/>
    </row>
    <row r="58" spans="2:23" ht="21" customHeight="1">
      <c r="B58" s="7">
        <v>42</v>
      </c>
      <c r="C58" s="20" t="s">
        <v>222</v>
      </c>
      <c r="D58" s="7" t="s">
        <v>45</v>
      </c>
      <c r="E58" s="117">
        <v>1</v>
      </c>
      <c r="F58" s="117">
        <v>1</v>
      </c>
      <c r="G58" s="135">
        <v>137160</v>
      </c>
      <c r="H58" s="266">
        <v>0</v>
      </c>
      <c r="I58" s="117">
        <v>1</v>
      </c>
      <c r="J58" s="117">
        <v>1</v>
      </c>
      <c r="K58" s="117">
        <v>1</v>
      </c>
      <c r="L58" s="26" t="s">
        <v>12</v>
      </c>
      <c r="M58" s="26" t="s">
        <v>12</v>
      </c>
      <c r="N58" s="26" t="s">
        <v>12</v>
      </c>
      <c r="O58" s="26">
        <v>5400</v>
      </c>
      <c r="P58" s="26">
        <v>5520</v>
      </c>
      <c r="Q58" s="26">
        <v>5760</v>
      </c>
      <c r="R58" s="26">
        <f>G58+H58+O58</f>
        <v>142560</v>
      </c>
      <c r="S58" s="26">
        <f t="shared" si="8"/>
        <v>148080</v>
      </c>
      <c r="T58" s="26">
        <f t="shared" si="8"/>
        <v>153840</v>
      </c>
      <c r="U58" s="256"/>
      <c r="W58" s="2" t="s">
        <v>0</v>
      </c>
    </row>
    <row r="59" spans="2:21" ht="21" customHeight="1">
      <c r="B59" s="7"/>
      <c r="C59" s="281" t="s">
        <v>27</v>
      </c>
      <c r="D59" s="7"/>
      <c r="E59" s="117"/>
      <c r="F59" s="117"/>
      <c r="G59" s="135"/>
      <c r="H59" s="266"/>
      <c r="I59" s="117"/>
      <c r="J59" s="117"/>
      <c r="K59" s="117"/>
      <c r="L59" s="26"/>
      <c r="M59" s="26"/>
      <c r="N59" s="26"/>
      <c r="O59" s="26"/>
      <c r="P59" s="26"/>
      <c r="Q59" s="26"/>
      <c r="R59" s="50"/>
      <c r="S59" s="50"/>
      <c r="T59" s="50"/>
      <c r="U59" s="256"/>
    </row>
    <row r="60" spans="2:21" ht="21" customHeight="1">
      <c r="B60" s="7">
        <v>43</v>
      </c>
      <c r="C60" s="24" t="s">
        <v>30</v>
      </c>
      <c r="D60" s="7" t="s">
        <v>45</v>
      </c>
      <c r="E60" s="117">
        <v>1</v>
      </c>
      <c r="F60" s="117">
        <v>1</v>
      </c>
      <c r="G60" s="135">
        <f>9000*12</f>
        <v>108000</v>
      </c>
      <c r="H60" s="266">
        <v>0</v>
      </c>
      <c r="I60" s="117">
        <v>1</v>
      </c>
      <c r="J60" s="117">
        <v>1</v>
      </c>
      <c r="K60" s="117">
        <v>1</v>
      </c>
      <c r="L60" s="26" t="s">
        <v>12</v>
      </c>
      <c r="M60" s="26" t="s">
        <v>12</v>
      </c>
      <c r="N60" s="26" t="s">
        <v>12</v>
      </c>
      <c r="O60" s="26">
        <v>0</v>
      </c>
      <c r="P60" s="26">
        <v>0</v>
      </c>
      <c r="Q60" s="26">
        <v>0</v>
      </c>
      <c r="R60" s="50">
        <v>108000</v>
      </c>
      <c r="S60" s="50">
        <v>108000</v>
      </c>
      <c r="T60" s="50">
        <v>108000</v>
      </c>
      <c r="U60" s="256"/>
    </row>
    <row r="61" spans="2:21" s="271" customFormat="1" ht="21" customHeight="1">
      <c r="B61" s="150"/>
      <c r="C61" s="151"/>
      <c r="D61" s="150"/>
      <c r="E61" s="155"/>
      <c r="F61" s="155"/>
      <c r="G61" s="156"/>
      <c r="H61" s="267"/>
      <c r="I61" s="155"/>
      <c r="J61" s="155"/>
      <c r="K61" s="155"/>
      <c r="L61" s="157"/>
      <c r="M61" s="157"/>
      <c r="N61" s="157"/>
      <c r="O61" s="157"/>
      <c r="P61" s="157"/>
      <c r="Q61" s="157"/>
      <c r="R61" s="154"/>
      <c r="S61" s="154"/>
      <c r="T61" s="154"/>
      <c r="U61" s="270"/>
    </row>
    <row r="62" spans="2:21" s="1" customFormat="1" ht="21.75">
      <c r="B62" s="5"/>
      <c r="C62" s="8" t="s">
        <v>34</v>
      </c>
      <c r="D62" s="30"/>
      <c r="E62" s="128"/>
      <c r="F62" s="128"/>
      <c r="G62" s="135"/>
      <c r="H62" s="261"/>
      <c r="I62" s="128"/>
      <c r="J62" s="128"/>
      <c r="K62" s="128"/>
      <c r="L62" s="28"/>
      <c r="M62" s="28"/>
      <c r="N62" s="28"/>
      <c r="O62" s="26"/>
      <c r="P62" s="26"/>
      <c r="Q62" s="26"/>
      <c r="R62" s="50"/>
      <c r="S62" s="50"/>
      <c r="T62" s="50"/>
      <c r="U62" s="285"/>
    </row>
    <row r="63" spans="2:21" s="213" customFormat="1" ht="24">
      <c r="B63" s="26">
        <v>44</v>
      </c>
      <c r="C63" s="214" t="s">
        <v>134</v>
      </c>
      <c r="D63" s="26" t="s">
        <v>29</v>
      </c>
      <c r="E63" s="115">
        <v>1</v>
      </c>
      <c r="F63" s="115">
        <v>1</v>
      </c>
      <c r="G63" s="135">
        <f>29680*12</f>
        <v>356160</v>
      </c>
      <c r="H63" s="266">
        <f>3500*12</f>
        <v>42000</v>
      </c>
      <c r="I63" s="115">
        <v>1</v>
      </c>
      <c r="J63" s="115">
        <v>1</v>
      </c>
      <c r="K63" s="115">
        <v>1</v>
      </c>
      <c r="L63" s="26" t="s">
        <v>12</v>
      </c>
      <c r="M63" s="26" t="s">
        <v>12</v>
      </c>
      <c r="N63" s="26" t="s">
        <v>12</v>
      </c>
      <c r="O63" s="26">
        <v>13320</v>
      </c>
      <c r="P63" s="26">
        <v>13080</v>
      </c>
      <c r="Q63" s="26">
        <v>13440</v>
      </c>
      <c r="R63" s="26">
        <f>G63+H63+O63</f>
        <v>411480</v>
      </c>
      <c r="S63" s="26">
        <f>R63+P63</f>
        <v>424560</v>
      </c>
      <c r="T63" s="26">
        <f>S63+Q63</f>
        <v>438000</v>
      </c>
      <c r="U63" s="261"/>
    </row>
    <row r="64" spans="2:21" ht="20.25" customHeight="1">
      <c r="B64" s="7">
        <v>45</v>
      </c>
      <c r="C64" s="20" t="s">
        <v>94</v>
      </c>
      <c r="D64" s="50" t="s">
        <v>56</v>
      </c>
      <c r="E64" s="117">
        <v>1</v>
      </c>
      <c r="F64" s="117">
        <v>1</v>
      </c>
      <c r="G64" s="135">
        <f>18840*12</f>
        <v>226080</v>
      </c>
      <c r="H64" s="266">
        <v>0</v>
      </c>
      <c r="I64" s="117">
        <v>1</v>
      </c>
      <c r="J64" s="117">
        <v>1</v>
      </c>
      <c r="K64" s="117">
        <v>1</v>
      </c>
      <c r="L64" s="26" t="s">
        <v>12</v>
      </c>
      <c r="M64" s="26" t="s">
        <v>12</v>
      </c>
      <c r="N64" s="26" t="s">
        <v>12</v>
      </c>
      <c r="O64" s="26">
        <v>7680</v>
      </c>
      <c r="P64" s="26">
        <v>7680</v>
      </c>
      <c r="Q64" s="26">
        <v>7800</v>
      </c>
      <c r="R64" s="26">
        <f>G64+H64+O64</f>
        <v>233760</v>
      </c>
      <c r="S64" s="26">
        <f>R64+P64</f>
        <v>241440</v>
      </c>
      <c r="T64" s="26">
        <f>S64+Q64</f>
        <v>249240</v>
      </c>
      <c r="U64" s="256"/>
    </row>
    <row r="65" spans="2:21" s="12" customFormat="1" ht="21.75" customHeight="1">
      <c r="B65" s="7">
        <v>46</v>
      </c>
      <c r="C65" s="13" t="s">
        <v>153</v>
      </c>
      <c r="D65" s="11" t="s">
        <v>152</v>
      </c>
      <c r="E65" s="120">
        <v>2</v>
      </c>
      <c r="F65" s="120">
        <v>2</v>
      </c>
      <c r="G65" s="135"/>
      <c r="H65" s="266"/>
      <c r="I65" s="120"/>
      <c r="J65" s="120"/>
      <c r="K65" s="120"/>
      <c r="L65" s="11"/>
      <c r="M65" s="11"/>
      <c r="N65" s="11"/>
      <c r="O65" s="457" t="s">
        <v>25</v>
      </c>
      <c r="P65" s="458"/>
      <c r="Q65" s="458"/>
      <c r="R65" s="458"/>
      <c r="S65" s="458"/>
      <c r="T65" s="458"/>
      <c r="U65" s="459"/>
    </row>
    <row r="66" spans="2:21" s="12" customFormat="1" ht="21.75" customHeight="1">
      <c r="B66" s="7">
        <v>47</v>
      </c>
      <c r="C66" s="47" t="s">
        <v>129</v>
      </c>
      <c r="D66" s="11" t="s">
        <v>23</v>
      </c>
      <c r="E66" s="120">
        <v>3</v>
      </c>
      <c r="F66" s="120">
        <v>3</v>
      </c>
      <c r="G66" s="135"/>
      <c r="H66" s="266"/>
      <c r="I66" s="120"/>
      <c r="J66" s="120"/>
      <c r="K66" s="120"/>
      <c r="L66" s="11"/>
      <c r="M66" s="11"/>
      <c r="N66" s="11"/>
      <c r="O66" s="457" t="s">
        <v>25</v>
      </c>
      <c r="P66" s="458"/>
      <c r="Q66" s="458"/>
      <c r="R66" s="458"/>
      <c r="S66" s="458"/>
      <c r="T66" s="458"/>
      <c r="U66" s="459"/>
    </row>
    <row r="67" spans="2:21" s="1" customFormat="1" ht="21.75">
      <c r="B67" s="91"/>
      <c r="C67" s="92" t="s">
        <v>26</v>
      </c>
      <c r="D67" s="93"/>
      <c r="E67" s="130"/>
      <c r="F67" s="130"/>
      <c r="G67" s="135"/>
      <c r="H67" s="266"/>
      <c r="I67" s="119"/>
      <c r="J67" s="119"/>
      <c r="K67" s="119"/>
      <c r="L67" s="73"/>
      <c r="M67" s="73"/>
      <c r="N67" s="73"/>
      <c r="O67" s="74"/>
      <c r="P67" s="74"/>
      <c r="Q67" s="286"/>
      <c r="R67" s="286"/>
      <c r="S67" s="286"/>
      <c r="T67" s="286"/>
      <c r="U67" s="287"/>
    </row>
    <row r="68" spans="2:21" s="1" customFormat="1" ht="21.75">
      <c r="B68" s="5">
        <v>48</v>
      </c>
      <c r="C68" s="20" t="s">
        <v>99</v>
      </c>
      <c r="D68" s="5" t="s">
        <v>45</v>
      </c>
      <c r="E68" s="131">
        <v>1</v>
      </c>
      <c r="F68" s="131">
        <v>1</v>
      </c>
      <c r="G68" s="135">
        <f>14640*12</f>
        <v>175680</v>
      </c>
      <c r="H68" s="266">
        <v>0</v>
      </c>
      <c r="I68" s="117">
        <v>1</v>
      </c>
      <c r="J68" s="117">
        <v>1</v>
      </c>
      <c r="K68" s="117">
        <v>1</v>
      </c>
      <c r="L68" s="26" t="s">
        <v>12</v>
      </c>
      <c r="M68" s="26" t="s">
        <v>12</v>
      </c>
      <c r="N68" s="26" t="s">
        <v>12</v>
      </c>
      <c r="O68" s="26">
        <v>7080</v>
      </c>
      <c r="P68" s="26">
        <v>7320</v>
      </c>
      <c r="Q68" s="26">
        <v>7680</v>
      </c>
      <c r="R68" s="26">
        <f>G68+H68+O68</f>
        <v>182760</v>
      </c>
      <c r="S68" s="26">
        <f>R68+P68</f>
        <v>190080</v>
      </c>
      <c r="T68" s="26">
        <f>S68+Q68</f>
        <v>197760</v>
      </c>
      <c r="U68" s="256"/>
    </row>
    <row r="69" spans="2:21" s="12" customFormat="1" ht="21" customHeight="1">
      <c r="B69" s="11">
        <v>49</v>
      </c>
      <c r="C69" s="13" t="s">
        <v>35</v>
      </c>
      <c r="D69" s="11" t="s">
        <v>12</v>
      </c>
      <c r="E69" s="120">
        <v>5</v>
      </c>
      <c r="F69" s="120">
        <v>5</v>
      </c>
      <c r="G69" s="135"/>
      <c r="H69" s="266">
        <v>0</v>
      </c>
      <c r="I69" s="120"/>
      <c r="J69" s="120"/>
      <c r="K69" s="120"/>
      <c r="L69" s="11"/>
      <c r="M69" s="11"/>
      <c r="N69" s="11"/>
      <c r="O69" s="457" t="s">
        <v>25</v>
      </c>
      <c r="P69" s="458"/>
      <c r="Q69" s="458"/>
      <c r="R69" s="458"/>
      <c r="S69" s="458"/>
      <c r="T69" s="458"/>
      <c r="U69" s="459"/>
    </row>
    <row r="70" spans="2:21" s="1" customFormat="1" ht="21" customHeight="1">
      <c r="B70" s="91"/>
      <c r="C70" s="92" t="s">
        <v>27</v>
      </c>
      <c r="D70" s="93"/>
      <c r="E70" s="130"/>
      <c r="F70" s="130"/>
      <c r="G70" s="135"/>
      <c r="H70" s="266"/>
      <c r="I70" s="119"/>
      <c r="J70" s="119"/>
      <c r="K70" s="119"/>
      <c r="L70" s="73"/>
      <c r="M70" s="73"/>
      <c r="N70" s="73"/>
      <c r="O70" s="74"/>
      <c r="P70" s="74"/>
      <c r="Q70" s="286"/>
      <c r="R70" s="286"/>
      <c r="S70" s="286"/>
      <c r="T70" s="286"/>
      <c r="U70" s="287"/>
    </row>
    <row r="71" spans="2:21" s="1" customFormat="1" ht="21" customHeight="1">
      <c r="B71" s="5">
        <v>50</v>
      </c>
      <c r="C71" s="14" t="s">
        <v>10</v>
      </c>
      <c r="D71" s="5" t="s">
        <v>12</v>
      </c>
      <c r="E71" s="131">
        <v>3</v>
      </c>
      <c r="F71" s="131">
        <v>3</v>
      </c>
      <c r="G71" s="135">
        <v>324000</v>
      </c>
      <c r="H71" s="266">
        <v>0</v>
      </c>
      <c r="I71" s="115">
        <v>3</v>
      </c>
      <c r="J71" s="115">
        <v>3</v>
      </c>
      <c r="K71" s="115">
        <v>3</v>
      </c>
      <c r="L71" s="26" t="s">
        <v>12</v>
      </c>
      <c r="M71" s="26" t="s">
        <v>12</v>
      </c>
      <c r="N71" s="26" t="s">
        <v>12</v>
      </c>
      <c r="O71" s="26">
        <v>0</v>
      </c>
      <c r="P71" s="26">
        <v>0</v>
      </c>
      <c r="Q71" s="26">
        <v>0</v>
      </c>
      <c r="R71" s="272">
        <v>324000</v>
      </c>
      <c r="S71" s="272">
        <v>324000</v>
      </c>
      <c r="T71" s="272">
        <v>324000</v>
      </c>
      <c r="U71" s="256"/>
    </row>
    <row r="72" spans="2:21" s="1" customFormat="1" ht="21" customHeight="1">
      <c r="B72" s="5"/>
      <c r="C72" s="282"/>
      <c r="D72" s="9"/>
      <c r="E72" s="128"/>
      <c r="F72" s="128"/>
      <c r="G72" s="135"/>
      <c r="H72" s="266"/>
      <c r="I72" s="116"/>
      <c r="J72" s="116"/>
      <c r="K72" s="116"/>
      <c r="L72" s="28"/>
      <c r="M72" s="28"/>
      <c r="N72" s="28"/>
      <c r="O72" s="28"/>
      <c r="P72" s="28"/>
      <c r="Q72" s="288"/>
      <c r="R72" s="288"/>
      <c r="S72" s="288"/>
      <c r="T72" s="288"/>
      <c r="U72" s="289"/>
    </row>
    <row r="73" spans="2:21" s="1" customFormat="1" ht="21" customHeight="1">
      <c r="B73" s="5"/>
      <c r="C73" s="282"/>
      <c r="D73" s="9"/>
      <c r="E73" s="128"/>
      <c r="F73" s="128"/>
      <c r="G73" s="135"/>
      <c r="H73" s="266"/>
      <c r="I73" s="116"/>
      <c r="J73" s="116"/>
      <c r="K73" s="116"/>
      <c r="L73" s="28"/>
      <c r="M73" s="28"/>
      <c r="N73" s="28"/>
      <c r="O73" s="28"/>
      <c r="P73" s="28"/>
      <c r="Q73" s="288"/>
      <c r="R73" s="288"/>
      <c r="S73" s="288"/>
      <c r="T73" s="288"/>
      <c r="U73" s="289"/>
    </row>
    <row r="74" spans="2:24" s="1" customFormat="1" ht="21.75">
      <c r="B74" s="5"/>
      <c r="C74" s="8" t="s">
        <v>36</v>
      </c>
      <c r="D74" s="30"/>
      <c r="E74" s="128"/>
      <c r="F74" s="128"/>
      <c r="G74" s="135"/>
      <c r="H74" s="266"/>
      <c r="I74" s="116"/>
      <c r="J74" s="116"/>
      <c r="K74" s="116"/>
      <c r="L74" s="28"/>
      <c r="M74" s="28"/>
      <c r="N74" s="28"/>
      <c r="O74" s="28"/>
      <c r="P74" s="28"/>
      <c r="Q74" s="28"/>
      <c r="R74" s="242"/>
      <c r="S74" s="242"/>
      <c r="T74" s="242"/>
      <c r="U74" s="257"/>
      <c r="X74" s="1" t="s">
        <v>0</v>
      </c>
    </row>
    <row r="75" spans="2:21" ht="21.75">
      <c r="B75" s="7">
        <v>51</v>
      </c>
      <c r="C75" s="20" t="s">
        <v>95</v>
      </c>
      <c r="D75" s="50" t="s">
        <v>56</v>
      </c>
      <c r="E75" s="117">
        <v>1</v>
      </c>
      <c r="F75" s="117">
        <v>1</v>
      </c>
      <c r="G75" s="135">
        <f>17290*12</f>
        <v>207480</v>
      </c>
      <c r="H75" s="266">
        <v>0</v>
      </c>
      <c r="I75" s="117">
        <v>1</v>
      </c>
      <c r="J75" s="117">
        <v>1</v>
      </c>
      <c r="K75" s="117">
        <v>1</v>
      </c>
      <c r="L75" s="26" t="s">
        <v>12</v>
      </c>
      <c r="M75" s="26" t="s">
        <v>12</v>
      </c>
      <c r="N75" s="26" t="s">
        <v>12</v>
      </c>
      <c r="O75" s="26">
        <v>7080</v>
      </c>
      <c r="P75" s="26">
        <v>7680</v>
      </c>
      <c r="Q75" s="26">
        <v>7680</v>
      </c>
      <c r="R75" s="50">
        <v>214560</v>
      </c>
      <c r="S75" s="50">
        <v>222240</v>
      </c>
      <c r="T75" s="50">
        <v>229920</v>
      </c>
      <c r="U75" s="256"/>
    </row>
    <row r="76" spans="2:23" s="245" customFormat="1" ht="24">
      <c r="B76" s="246" t="s">
        <v>60</v>
      </c>
      <c r="C76" s="247" t="s">
        <v>13</v>
      </c>
      <c r="D76" s="160" t="s">
        <v>45</v>
      </c>
      <c r="E76" s="248">
        <f aca="true" t="shared" si="9" ref="E76:K76">SUM(E7:E75)</f>
        <v>60</v>
      </c>
      <c r="F76" s="248">
        <f t="shared" si="9"/>
        <v>56</v>
      </c>
      <c r="G76" s="249">
        <f t="shared" si="9"/>
        <v>10895100</v>
      </c>
      <c r="H76" s="249">
        <f t="shared" si="9"/>
        <v>378000</v>
      </c>
      <c r="I76" s="248">
        <f t="shared" si="9"/>
        <v>50</v>
      </c>
      <c r="J76" s="248">
        <f t="shared" si="9"/>
        <v>50</v>
      </c>
      <c r="K76" s="248">
        <f t="shared" si="9"/>
        <v>50</v>
      </c>
      <c r="L76" s="250" t="s">
        <v>45</v>
      </c>
      <c r="M76" s="95" t="s">
        <v>12</v>
      </c>
      <c r="N76" s="95" t="s">
        <v>12</v>
      </c>
      <c r="O76" s="160">
        <f aca="true" t="shared" si="10" ref="O76:T76">SUM(O7:O75)</f>
        <v>634620</v>
      </c>
      <c r="P76" s="160">
        <f t="shared" si="10"/>
        <v>352920</v>
      </c>
      <c r="Q76" s="160">
        <f t="shared" si="10"/>
        <v>359180</v>
      </c>
      <c r="R76" s="160">
        <f t="shared" si="10"/>
        <v>11541180</v>
      </c>
      <c r="S76" s="160">
        <f t="shared" si="10"/>
        <v>11894100</v>
      </c>
      <c r="T76" s="160">
        <f t="shared" si="10"/>
        <v>12253280</v>
      </c>
      <c r="U76" s="249"/>
      <c r="W76" s="245" t="s">
        <v>0</v>
      </c>
    </row>
    <row r="77" spans="2:21" s="245" customFormat="1" ht="24">
      <c r="B77" s="246" t="s">
        <v>61</v>
      </c>
      <c r="C77" s="251" t="s">
        <v>154</v>
      </c>
      <c r="D77" s="252"/>
      <c r="E77" s="248"/>
      <c r="F77" s="248"/>
      <c r="G77" s="249"/>
      <c r="H77" s="249"/>
      <c r="I77" s="248"/>
      <c r="J77" s="248"/>
      <c r="K77" s="248"/>
      <c r="L77" s="160"/>
      <c r="M77" s="160"/>
      <c r="N77" s="160"/>
      <c r="O77" s="160"/>
      <c r="P77" s="160"/>
      <c r="Q77" s="160"/>
      <c r="R77" s="160">
        <f>R76*15/100</f>
        <v>1731177</v>
      </c>
      <c r="S77" s="160">
        <f>S76*15/100</f>
        <v>1784115</v>
      </c>
      <c r="T77" s="160">
        <f>T76*15/100</f>
        <v>1837992</v>
      </c>
      <c r="U77" s="249"/>
    </row>
    <row r="78" spans="2:24" s="245" customFormat="1" ht="24">
      <c r="B78" s="246" t="s">
        <v>62</v>
      </c>
      <c r="C78" s="251" t="s">
        <v>14</v>
      </c>
      <c r="D78" s="252"/>
      <c r="E78" s="248"/>
      <c r="F78" s="248"/>
      <c r="G78" s="249"/>
      <c r="H78" s="249"/>
      <c r="I78" s="248"/>
      <c r="J78" s="248"/>
      <c r="K78" s="248"/>
      <c r="L78" s="160"/>
      <c r="M78" s="160"/>
      <c r="N78" s="160"/>
      <c r="O78" s="160"/>
      <c r="P78" s="160"/>
      <c r="Q78" s="160"/>
      <c r="R78" s="160">
        <f>SUM(R76:R77)</f>
        <v>13272357</v>
      </c>
      <c r="S78" s="160">
        <f>SUM(S76:S77)</f>
        <v>13678215</v>
      </c>
      <c r="T78" s="160">
        <f>SUM(T76:T77)</f>
        <v>14091272</v>
      </c>
      <c r="U78" s="249"/>
      <c r="X78" s="245" t="s">
        <v>0</v>
      </c>
    </row>
    <row r="79" spans="2:21" s="45" customFormat="1" ht="24">
      <c r="B79" s="53" t="s">
        <v>63</v>
      </c>
      <c r="C79" s="44" t="s">
        <v>15</v>
      </c>
      <c r="D79" s="46"/>
      <c r="E79" s="132"/>
      <c r="F79" s="132"/>
      <c r="G79" s="136"/>
      <c r="H79" s="249"/>
      <c r="I79" s="121"/>
      <c r="J79" s="121"/>
      <c r="K79" s="121"/>
      <c r="L79" s="42"/>
      <c r="M79" s="42"/>
      <c r="N79" s="42"/>
      <c r="O79" s="42"/>
      <c r="P79" s="42"/>
      <c r="Q79" s="42"/>
      <c r="R79" s="273">
        <f>R78*100/F80</f>
        <v>28.469234234234236</v>
      </c>
      <c r="S79" s="273">
        <f>S78*100/F81</f>
        <v>27.942667156952872</v>
      </c>
      <c r="T79" s="273">
        <f>T78*100/F82</f>
        <v>27.41569947012124</v>
      </c>
      <c r="U79" s="249"/>
    </row>
    <row r="80" spans="3:21" s="1" customFormat="1" ht="19.5" customHeight="1">
      <c r="C80" s="454" t="s">
        <v>155</v>
      </c>
      <c r="D80" s="454"/>
      <c r="E80" s="454"/>
      <c r="F80" s="455">
        <f>(F84*5%)+F84</f>
        <v>46620000</v>
      </c>
      <c r="G80" s="456"/>
      <c r="H80" s="269"/>
      <c r="I80" s="122" t="s">
        <v>59</v>
      </c>
      <c r="J80" s="123" t="s">
        <v>159</v>
      </c>
      <c r="K80" s="124"/>
      <c r="L80" s="43"/>
      <c r="M80" s="43"/>
      <c r="N80" s="43"/>
      <c r="O80" s="48"/>
      <c r="P80" s="29"/>
      <c r="Q80" s="29"/>
      <c r="R80" s="158" t="s">
        <v>0</v>
      </c>
      <c r="S80" s="158"/>
      <c r="T80" s="158"/>
      <c r="U80" s="255"/>
    </row>
    <row r="81" spans="3:21" s="1" customFormat="1" ht="24">
      <c r="C81" s="454" t="s">
        <v>156</v>
      </c>
      <c r="D81" s="454"/>
      <c r="E81" s="454"/>
      <c r="F81" s="455">
        <f>(F80*5%)+F80</f>
        <v>48951000</v>
      </c>
      <c r="G81" s="456"/>
      <c r="H81" s="269"/>
      <c r="I81" s="122" t="s">
        <v>59</v>
      </c>
      <c r="J81" s="123" t="s">
        <v>160</v>
      </c>
      <c r="K81" s="125"/>
      <c r="L81" s="48"/>
      <c r="M81" s="48"/>
      <c r="N81" s="48"/>
      <c r="O81" s="48"/>
      <c r="P81" s="29"/>
      <c r="Q81" s="29"/>
      <c r="R81" s="158"/>
      <c r="S81" s="158"/>
      <c r="T81" s="158"/>
      <c r="U81" s="255"/>
    </row>
    <row r="82" spans="3:21" s="1" customFormat="1" ht="24">
      <c r="C82" s="454" t="s">
        <v>157</v>
      </c>
      <c r="D82" s="454"/>
      <c r="E82" s="454"/>
      <c r="F82" s="455">
        <f>(F81*5%)+F81</f>
        <v>51398550</v>
      </c>
      <c r="G82" s="456"/>
      <c r="H82" s="269"/>
      <c r="I82" s="122" t="s">
        <v>59</v>
      </c>
      <c r="J82" s="123" t="s">
        <v>161</v>
      </c>
      <c r="K82" s="125"/>
      <c r="L82" s="48"/>
      <c r="M82" s="48"/>
      <c r="N82" s="48"/>
      <c r="O82" s="48"/>
      <c r="P82" s="29"/>
      <c r="Q82" s="29" t="s">
        <v>0</v>
      </c>
      <c r="R82" s="158"/>
      <c r="S82" s="158"/>
      <c r="T82" s="158"/>
      <c r="U82" s="255"/>
    </row>
    <row r="83" spans="5:21" s="1" customFormat="1" ht="21.75">
      <c r="E83" s="126"/>
      <c r="F83" s="126"/>
      <c r="G83" s="134"/>
      <c r="H83" s="265"/>
      <c r="I83" s="114"/>
      <c r="J83" s="114"/>
      <c r="K83" s="114"/>
      <c r="L83" s="25"/>
      <c r="M83" s="25"/>
      <c r="N83" s="25"/>
      <c r="O83" s="29"/>
      <c r="P83" s="29"/>
      <c r="Q83" s="29"/>
      <c r="R83" s="158"/>
      <c r="S83" s="158"/>
      <c r="T83" s="158"/>
      <c r="U83" s="255"/>
    </row>
    <row r="84" spans="3:21" s="175" customFormat="1" ht="24">
      <c r="C84" s="175" t="s">
        <v>158</v>
      </c>
      <c r="E84" s="176"/>
      <c r="F84" s="460">
        <v>44400000</v>
      </c>
      <c r="G84" s="460"/>
      <c r="H84" s="268"/>
      <c r="I84" s="177" t="s">
        <v>59</v>
      </c>
      <c r="J84" s="177"/>
      <c r="K84" s="177"/>
      <c r="L84" s="178"/>
      <c r="M84" s="178"/>
      <c r="N84" s="178"/>
      <c r="O84" s="179"/>
      <c r="P84" s="179"/>
      <c r="Q84" s="179"/>
      <c r="R84" s="274"/>
      <c r="S84" s="274"/>
      <c r="T84" s="274"/>
      <c r="U84" s="275"/>
    </row>
    <row r="85" spans="5:21" s="1" customFormat="1" ht="21.75">
      <c r="E85" s="126"/>
      <c r="F85" s="126"/>
      <c r="G85" s="134"/>
      <c r="H85" s="265"/>
      <c r="I85" s="114"/>
      <c r="J85" s="114"/>
      <c r="K85" s="114"/>
      <c r="L85" s="25"/>
      <c r="M85" s="25"/>
      <c r="N85" s="25"/>
      <c r="O85" s="29"/>
      <c r="P85" s="29"/>
      <c r="Q85" s="29"/>
      <c r="R85" s="158"/>
      <c r="S85" s="158"/>
      <c r="T85" s="158"/>
      <c r="U85" s="255"/>
    </row>
    <row r="86" spans="5:21" s="1" customFormat="1" ht="21.75">
      <c r="E86" s="126"/>
      <c r="F86" s="126"/>
      <c r="G86" s="134"/>
      <c r="H86" s="265"/>
      <c r="I86" s="114"/>
      <c r="J86" s="114"/>
      <c r="K86" s="114"/>
      <c r="L86" s="25"/>
      <c r="M86" s="25"/>
      <c r="N86" s="25"/>
      <c r="O86" s="29"/>
      <c r="P86" s="29"/>
      <c r="Q86" s="29"/>
      <c r="R86" s="158"/>
      <c r="S86" s="158"/>
      <c r="T86" s="158"/>
      <c r="U86" s="262"/>
    </row>
    <row r="87" spans="5:21" s="1" customFormat="1" ht="21.75">
      <c r="E87" s="126"/>
      <c r="F87" s="126"/>
      <c r="G87" s="134"/>
      <c r="H87" s="265"/>
      <c r="I87" s="114"/>
      <c r="J87" s="114"/>
      <c r="K87" s="114"/>
      <c r="L87" s="25"/>
      <c r="M87" s="25"/>
      <c r="N87" s="25"/>
      <c r="O87" s="29"/>
      <c r="P87" s="29"/>
      <c r="Q87" s="29"/>
      <c r="R87" s="158"/>
      <c r="S87" s="158"/>
      <c r="T87" s="158"/>
      <c r="U87" s="262"/>
    </row>
    <row r="88" spans="5:21" s="1" customFormat="1" ht="21.75">
      <c r="E88" s="126"/>
      <c r="F88" s="126"/>
      <c r="G88" s="134"/>
      <c r="H88" s="265"/>
      <c r="I88" s="114"/>
      <c r="J88" s="114"/>
      <c r="K88" s="114"/>
      <c r="L88" s="25"/>
      <c r="M88" s="25"/>
      <c r="N88" s="25"/>
      <c r="O88" s="29"/>
      <c r="P88" s="29"/>
      <c r="Q88" s="29"/>
      <c r="R88" s="158"/>
      <c r="S88" s="158"/>
      <c r="T88" s="158"/>
      <c r="U88" s="255"/>
    </row>
    <row r="89" spans="5:21" s="1" customFormat="1" ht="21.75">
      <c r="E89" s="126"/>
      <c r="F89" s="126"/>
      <c r="G89" s="134"/>
      <c r="H89" s="265"/>
      <c r="I89" s="114"/>
      <c r="J89" s="114"/>
      <c r="K89" s="114"/>
      <c r="L89" s="25"/>
      <c r="M89" s="25"/>
      <c r="N89" s="25"/>
      <c r="O89" s="29"/>
      <c r="P89" s="29"/>
      <c r="Q89" s="29"/>
      <c r="R89" s="158"/>
      <c r="S89" s="158"/>
      <c r="T89" s="158"/>
      <c r="U89" s="255"/>
    </row>
    <row r="90" spans="5:21" s="1" customFormat="1" ht="21.75">
      <c r="E90" s="126"/>
      <c r="F90" s="126"/>
      <c r="G90" s="134"/>
      <c r="H90" s="265"/>
      <c r="I90" s="114"/>
      <c r="J90" s="114"/>
      <c r="K90" s="114"/>
      <c r="L90" s="25"/>
      <c r="M90" s="25"/>
      <c r="N90" s="25"/>
      <c r="O90" s="29"/>
      <c r="P90" s="29"/>
      <c r="Q90" s="29"/>
      <c r="R90" s="158"/>
      <c r="S90" s="158"/>
      <c r="T90" s="158"/>
      <c r="U90" s="263"/>
    </row>
    <row r="91" spans="5:21" s="1" customFormat="1" ht="21.75">
      <c r="E91" s="126"/>
      <c r="F91" s="126"/>
      <c r="G91" s="134"/>
      <c r="H91" s="265"/>
      <c r="I91" s="114"/>
      <c r="J91" s="114"/>
      <c r="K91" s="114"/>
      <c r="L91" s="25"/>
      <c r="M91" s="25"/>
      <c r="N91" s="25"/>
      <c r="O91" s="29"/>
      <c r="P91" s="29"/>
      <c r="Q91" s="29"/>
      <c r="R91" s="158"/>
      <c r="S91" s="158"/>
      <c r="T91" s="158"/>
      <c r="U91" s="255"/>
    </row>
    <row r="92" spans="5:21" s="1" customFormat="1" ht="21.75">
      <c r="E92" s="126"/>
      <c r="F92" s="126"/>
      <c r="G92" s="134"/>
      <c r="H92" s="265"/>
      <c r="I92" s="114"/>
      <c r="J92" s="114"/>
      <c r="K92" s="114"/>
      <c r="L92" s="25"/>
      <c r="M92" s="25"/>
      <c r="N92" s="25"/>
      <c r="O92" s="29"/>
      <c r="P92" s="29"/>
      <c r="Q92" s="29"/>
      <c r="R92" s="158"/>
      <c r="S92" s="158"/>
      <c r="T92" s="158"/>
      <c r="U92" s="255"/>
    </row>
    <row r="93" spans="5:21" s="1" customFormat="1" ht="21.75">
      <c r="E93" s="126"/>
      <c r="F93" s="126"/>
      <c r="G93" s="134"/>
      <c r="H93" s="265"/>
      <c r="I93" s="114"/>
      <c r="J93" s="114"/>
      <c r="K93" s="114"/>
      <c r="L93" s="25"/>
      <c r="M93" s="25"/>
      <c r="N93" s="25"/>
      <c r="O93" s="29"/>
      <c r="P93" s="29"/>
      <c r="Q93" s="29"/>
      <c r="R93" s="158"/>
      <c r="S93" s="158"/>
      <c r="T93" s="158"/>
      <c r="U93" s="264"/>
    </row>
    <row r="94" spans="5:21" s="1" customFormat="1" ht="21.75">
      <c r="E94" s="126"/>
      <c r="F94" s="126"/>
      <c r="G94" s="134"/>
      <c r="H94" s="265"/>
      <c r="I94" s="114"/>
      <c r="J94" s="114"/>
      <c r="K94" s="114"/>
      <c r="L94" s="25"/>
      <c r="M94" s="25"/>
      <c r="N94" s="25"/>
      <c r="O94" s="29"/>
      <c r="P94" s="29"/>
      <c r="Q94" s="29"/>
      <c r="R94" s="158"/>
      <c r="S94" s="158"/>
      <c r="T94" s="158"/>
      <c r="U94" s="255"/>
    </row>
  </sheetData>
  <sheetProtection/>
  <mergeCells count="36">
    <mergeCell ref="O66:U66"/>
    <mergeCell ref="O65:U65"/>
    <mergeCell ref="O69:U69"/>
    <mergeCell ref="F84:G84"/>
    <mergeCell ref="O3:Q4"/>
    <mergeCell ref="R3:T4"/>
    <mergeCell ref="I4:K4"/>
    <mergeCell ref="L4:N4"/>
    <mergeCell ref="F4:H4"/>
    <mergeCell ref="F3:H3"/>
    <mergeCell ref="M5:M6"/>
    <mergeCell ref="C82:E82"/>
    <mergeCell ref="F82:G82"/>
    <mergeCell ref="C80:E80"/>
    <mergeCell ref="F80:G80"/>
    <mergeCell ref="C81:E81"/>
    <mergeCell ref="F81:G81"/>
    <mergeCell ref="B3:B6"/>
    <mergeCell ref="C3:C6"/>
    <mergeCell ref="E5:E6"/>
    <mergeCell ref="F5:F6"/>
    <mergeCell ref="G5:G6"/>
    <mergeCell ref="I5:I6"/>
    <mergeCell ref="I3:K3"/>
    <mergeCell ref="K5:K6"/>
    <mergeCell ref="J5:J6"/>
    <mergeCell ref="S5:S6"/>
    <mergeCell ref="T5:T6"/>
    <mergeCell ref="N5:N6"/>
    <mergeCell ref="U3:U6"/>
    <mergeCell ref="L3:N3"/>
    <mergeCell ref="O5:O6"/>
    <mergeCell ref="P5:P6"/>
    <mergeCell ref="Q5:Q6"/>
    <mergeCell ref="R5:R6"/>
    <mergeCell ref="L5:L6"/>
  </mergeCells>
  <printOptions horizontalCentered="1"/>
  <pageMargins left="0" right="0" top="0.7086614173228347" bottom="0.31496062992125984" header="0" footer="0.196850393700787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214"/>
  <sheetViews>
    <sheetView zoomScale="110" zoomScaleNormal="110" zoomScaleSheetLayoutView="110" zoomScalePageLayoutView="0" workbookViewId="0" topLeftCell="A40">
      <selection activeCell="C142" sqref="C142"/>
    </sheetView>
  </sheetViews>
  <sheetFormatPr defaultColWidth="9.140625" defaultRowHeight="18" customHeight="1"/>
  <cols>
    <col min="1" max="1" width="3.421875" style="56" customWidth="1"/>
    <col min="2" max="2" width="20.140625" style="140" customWidth="1"/>
    <col min="3" max="3" width="19.140625" style="140" customWidth="1"/>
    <col min="4" max="4" width="14.7109375" style="56" customWidth="1"/>
    <col min="5" max="5" width="22.421875" style="140" customWidth="1"/>
    <col min="6" max="6" width="4.421875" style="180" customWidth="1"/>
    <col min="7" max="7" width="14.7109375" style="56" customWidth="1"/>
    <col min="8" max="8" width="22.421875" style="140" customWidth="1"/>
    <col min="9" max="9" width="4.7109375" style="180" customWidth="1"/>
    <col min="10" max="10" width="9.421875" style="65" customWidth="1"/>
    <col min="11" max="11" width="7.57421875" style="65" customWidth="1"/>
    <col min="12" max="12" width="6.00390625" style="145" customWidth="1"/>
    <col min="13" max="13" width="8.00390625" style="56" customWidth="1"/>
    <col min="14" max="16384" width="9.140625" style="56" customWidth="1"/>
  </cols>
  <sheetData>
    <row r="1" spans="2:13" ht="24.75" customHeight="1">
      <c r="B1" s="57"/>
      <c r="C1" s="147"/>
      <c r="D1" s="215"/>
      <c r="E1" s="57"/>
      <c r="F1" s="57"/>
      <c r="G1" s="215"/>
      <c r="H1" s="57"/>
      <c r="I1" s="57"/>
      <c r="J1" s="216"/>
      <c r="K1" s="216"/>
      <c r="L1" s="141"/>
      <c r="M1" s="215" t="s">
        <v>0</v>
      </c>
    </row>
    <row r="2" spans="1:24" ht="15.75" customHeight="1">
      <c r="A2" s="217"/>
      <c r="B2" s="58"/>
      <c r="C2" s="148"/>
      <c r="D2" s="217"/>
      <c r="E2" s="58" t="s">
        <v>0</v>
      </c>
      <c r="F2" s="58"/>
      <c r="G2" s="217"/>
      <c r="H2" s="58" t="s">
        <v>0</v>
      </c>
      <c r="I2" s="58"/>
      <c r="J2" s="218"/>
      <c r="K2" s="218"/>
      <c r="L2" s="142"/>
      <c r="M2" s="217"/>
      <c r="P2" s="219"/>
      <c r="S2" s="219"/>
      <c r="V2" s="219"/>
      <c r="X2" s="220"/>
    </row>
    <row r="3" spans="1:24" s="66" customFormat="1" ht="21.75" customHeight="1">
      <c r="A3" s="479" t="s">
        <v>3</v>
      </c>
      <c r="B3" s="482" t="s">
        <v>50</v>
      </c>
      <c r="C3" s="224" t="s">
        <v>51</v>
      </c>
      <c r="D3" s="485" t="s">
        <v>52</v>
      </c>
      <c r="E3" s="486"/>
      <c r="F3" s="487"/>
      <c r="G3" s="485" t="s">
        <v>53</v>
      </c>
      <c r="H3" s="486"/>
      <c r="I3" s="487"/>
      <c r="J3" s="490" t="s">
        <v>11</v>
      </c>
      <c r="K3" s="491"/>
      <c r="L3" s="492"/>
      <c r="M3" s="225" t="s">
        <v>87</v>
      </c>
      <c r="P3" s="221"/>
      <c r="S3" s="221"/>
      <c r="V3" s="221"/>
      <c r="X3" s="222"/>
    </row>
    <row r="4" spans="1:13" s="66" customFormat="1" ht="19.5" customHeight="1">
      <c r="A4" s="480"/>
      <c r="B4" s="483"/>
      <c r="C4" s="226" t="s">
        <v>54</v>
      </c>
      <c r="D4" s="227" t="s">
        <v>55</v>
      </c>
      <c r="E4" s="224" t="s">
        <v>37</v>
      </c>
      <c r="F4" s="224" t="s">
        <v>1</v>
      </c>
      <c r="G4" s="227" t="s">
        <v>55</v>
      </c>
      <c r="H4" s="224" t="s">
        <v>37</v>
      </c>
      <c r="I4" s="224" t="s">
        <v>1</v>
      </c>
      <c r="J4" s="228" t="s">
        <v>11</v>
      </c>
      <c r="K4" s="228" t="s">
        <v>79</v>
      </c>
      <c r="L4" s="229" t="s">
        <v>116</v>
      </c>
      <c r="M4" s="230" t="s">
        <v>88</v>
      </c>
    </row>
    <row r="5" spans="1:13" s="66" customFormat="1" ht="19.5" customHeight="1">
      <c r="A5" s="481"/>
      <c r="B5" s="484"/>
      <c r="C5" s="231"/>
      <c r="D5" s="232"/>
      <c r="E5" s="233"/>
      <c r="F5" s="233"/>
      <c r="G5" s="232"/>
      <c r="H5" s="233"/>
      <c r="I5" s="233"/>
      <c r="J5" s="234"/>
      <c r="K5" s="234" t="s">
        <v>37</v>
      </c>
      <c r="L5" s="235" t="s">
        <v>117</v>
      </c>
      <c r="M5" s="236"/>
    </row>
    <row r="6" spans="1:15" ht="19.5" customHeight="1">
      <c r="A6" s="290">
        <v>1</v>
      </c>
      <c r="B6" s="291" t="s">
        <v>331</v>
      </c>
      <c r="C6" s="290" t="s">
        <v>225</v>
      </c>
      <c r="D6" s="292" t="s">
        <v>64</v>
      </c>
      <c r="E6" s="293" t="s">
        <v>122</v>
      </c>
      <c r="F6" s="291" t="s">
        <v>28</v>
      </c>
      <c r="G6" s="292" t="s">
        <v>64</v>
      </c>
      <c r="H6" s="293" t="s">
        <v>122</v>
      </c>
      <c r="I6" s="291" t="s">
        <v>28</v>
      </c>
      <c r="J6" s="295">
        <v>453960</v>
      </c>
      <c r="K6" s="295">
        <v>84000</v>
      </c>
      <c r="L6" s="295">
        <v>84000</v>
      </c>
      <c r="M6" s="296"/>
      <c r="O6" s="56" t="s">
        <v>0</v>
      </c>
    </row>
    <row r="7" spans="1:13" ht="19.5" customHeight="1">
      <c r="A7" s="290"/>
      <c r="B7" s="294"/>
      <c r="C7" s="371" t="s">
        <v>124</v>
      </c>
      <c r="D7" s="372"/>
      <c r="E7" s="294" t="s">
        <v>224</v>
      </c>
      <c r="F7" s="290"/>
      <c r="G7" s="290"/>
      <c r="H7" s="294" t="s">
        <v>224</v>
      </c>
      <c r="I7" s="290"/>
      <c r="J7" s="295"/>
      <c r="K7" s="295" t="s">
        <v>336</v>
      </c>
      <c r="L7" s="374" t="s">
        <v>336</v>
      </c>
      <c r="M7" s="296"/>
    </row>
    <row r="8" spans="1:13" ht="19.5" customHeight="1">
      <c r="A8" s="290">
        <v>2</v>
      </c>
      <c r="B8" s="290" t="s">
        <v>332</v>
      </c>
      <c r="C8" s="290"/>
      <c r="D8" s="290" t="s">
        <v>65</v>
      </c>
      <c r="E8" s="294" t="s">
        <v>123</v>
      </c>
      <c r="F8" s="297" t="s">
        <v>29</v>
      </c>
      <c r="G8" s="290" t="s">
        <v>65</v>
      </c>
      <c r="H8" s="294" t="s">
        <v>123</v>
      </c>
      <c r="I8" s="297" t="s">
        <v>29</v>
      </c>
      <c r="J8" s="295">
        <v>401940</v>
      </c>
      <c r="K8" s="295">
        <v>42000</v>
      </c>
      <c r="L8" s="295"/>
      <c r="M8" s="296"/>
    </row>
    <row r="9" spans="1:15" ht="18" customHeight="1">
      <c r="A9" s="290"/>
      <c r="B9" s="298"/>
      <c r="C9" s="371"/>
      <c r="D9" s="373"/>
      <c r="E9" s="294" t="s">
        <v>224</v>
      </c>
      <c r="F9" s="290"/>
      <c r="G9" s="298"/>
      <c r="H9" s="294" t="s">
        <v>224</v>
      </c>
      <c r="I9" s="290"/>
      <c r="J9" s="295"/>
      <c r="K9" s="295" t="s">
        <v>337</v>
      </c>
      <c r="L9" s="295"/>
      <c r="M9" s="296"/>
      <c r="N9" s="56" t="s">
        <v>163</v>
      </c>
      <c r="O9" s="56" t="s">
        <v>0</v>
      </c>
    </row>
    <row r="10" spans="1:15" ht="18" customHeight="1">
      <c r="A10" s="290"/>
      <c r="B10" s="298"/>
      <c r="C10" s="294"/>
      <c r="D10" s="298"/>
      <c r="E10" s="294"/>
      <c r="F10" s="290"/>
      <c r="G10" s="298"/>
      <c r="H10" s="294"/>
      <c r="I10" s="290"/>
      <c r="J10" s="295"/>
      <c r="K10" s="295"/>
      <c r="L10" s="295"/>
      <c r="M10" s="296"/>
      <c r="O10" s="56" t="s">
        <v>0</v>
      </c>
    </row>
    <row r="11" spans="1:13" ht="18" customHeight="1">
      <c r="A11" s="290">
        <v>3</v>
      </c>
      <c r="B11" s="294" t="s">
        <v>226</v>
      </c>
      <c r="C11" s="290" t="s">
        <v>225</v>
      </c>
      <c r="D11" s="290" t="s">
        <v>67</v>
      </c>
      <c r="E11" s="299" t="s">
        <v>227</v>
      </c>
      <c r="F11" s="290" t="s">
        <v>29</v>
      </c>
      <c r="G11" s="290" t="s">
        <v>67</v>
      </c>
      <c r="H11" s="299" t="s">
        <v>227</v>
      </c>
      <c r="I11" s="290" t="s">
        <v>29</v>
      </c>
      <c r="J11" s="301">
        <v>382560</v>
      </c>
      <c r="K11" s="295">
        <v>42000</v>
      </c>
      <c r="L11" s="301"/>
      <c r="M11" s="296"/>
    </row>
    <row r="12" spans="1:13" ht="18" customHeight="1">
      <c r="A12" s="302"/>
      <c r="B12" s="303"/>
      <c r="C12" s="294" t="s">
        <v>124</v>
      </c>
      <c r="D12" s="290" t="s">
        <v>0</v>
      </c>
      <c r="E12" s="294" t="s">
        <v>125</v>
      </c>
      <c r="F12" s="302"/>
      <c r="G12" s="290"/>
      <c r="H12" s="294" t="s">
        <v>125</v>
      </c>
      <c r="I12" s="302"/>
      <c r="J12" s="295"/>
      <c r="K12" s="295" t="s">
        <v>337</v>
      </c>
      <c r="L12" s="295"/>
      <c r="M12" s="304"/>
    </row>
    <row r="13" spans="1:13" ht="18" customHeight="1">
      <c r="A13" s="290">
        <v>4</v>
      </c>
      <c r="B13" s="298" t="s">
        <v>228</v>
      </c>
      <c r="C13" s="290" t="s">
        <v>225</v>
      </c>
      <c r="D13" s="290" t="s">
        <v>69</v>
      </c>
      <c r="E13" s="294" t="s">
        <v>229</v>
      </c>
      <c r="F13" s="290" t="s">
        <v>230</v>
      </c>
      <c r="G13" s="290" t="s">
        <v>69</v>
      </c>
      <c r="H13" s="294" t="s">
        <v>229</v>
      </c>
      <c r="I13" s="290" t="s">
        <v>230</v>
      </c>
      <c r="J13" s="301">
        <v>389400</v>
      </c>
      <c r="K13" s="301"/>
      <c r="L13" s="301"/>
      <c r="M13" s="305"/>
    </row>
    <row r="14" spans="1:13" ht="18" customHeight="1">
      <c r="A14" s="290"/>
      <c r="B14" s="298"/>
      <c r="C14" s="371" t="s">
        <v>124</v>
      </c>
      <c r="D14" s="290" t="s">
        <v>0</v>
      </c>
      <c r="E14" s="294"/>
      <c r="F14" s="290"/>
      <c r="G14" s="290"/>
      <c r="H14" s="294"/>
      <c r="I14" s="290"/>
      <c r="J14" s="301"/>
      <c r="K14" s="301"/>
      <c r="L14" s="301"/>
      <c r="M14" s="305"/>
    </row>
    <row r="15" spans="1:13" ht="18" customHeight="1">
      <c r="A15" s="290">
        <v>5</v>
      </c>
      <c r="B15" s="298" t="s">
        <v>231</v>
      </c>
      <c r="C15" s="290" t="s">
        <v>232</v>
      </c>
      <c r="D15" s="290" t="s">
        <v>70</v>
      </c>
      <c r="E15" s="294" t="s">
        <v>233</v>
      </c>
      <c r="F15" s="302" t="s">
        <v>234</v>
      </c>
      <c r="G15" s="290" t="s">
        <v>70</v>
      </c>
      <c r="H15" s="294" t="s">
        <v>233</v>
      </c>
      <c r="I15" s="302" t="s">
        <v>234</v>
      </c>
      <c r="J15" s="295">
        <v>210840</v>
      </c>
      <c r="K15" s="306"/>
      <c r="L15" s="295"/>
      <c r="M15" s="304"/>
    </row>
    <row r="16" spans="1:13" ht="18" customHeight="1">
      <c r="A16" s="290"/>
      <c r="B16" s="298"/>
      <c r="C16" s="294" t="s">
        <v>119</v>
      </c>
      <c r="D16" s="290" t="s">
        <v>0</v>
      </c>
      <c r="E16" s="294"/>
      <c r="F16" s="302"/>
      <c r="G16" s="290"/>
      <c r="H16" s="294"/>
      <c r="I16" s="302"/>
      <c r="J16" s="295"/>
      <c r="K16" s="306"/>
      <c r="L16" s="295"/>
      <c r="M16" s="304"/>
    </row>
    <row r="17" spans="1:13" ht="18" customHeight="1">
      <c r="A17" s="290">
        <v>6</v>
      </c>
      <c r="B17" s="298" t="s">
        <v>235</v>
      </c>
      <c r="C17" s="290" t="s">
        <v>225</v>
      </c>
      <c r="D17" s="290" t="s">
        <v>236</v>
      </c>
      <c r="E17" s="294" t="s">
        <v>138</v>
      </c>
      <c r="F17" s="290" t="s">
        <v>230</v>
      </c>
      <c r="G17" s="290" t="s">
        <v>236</v>
      </c>
      <c r="H17" s="294" t="s">
        <v>138</v>
      </c>
      <c r="I17" s="290" t="s">
        <v>230</v>
      </c>
      <c r="J17" s="301">
        <v>336360</v>
      </c>
      <c r="K17" s="301"/>
      <c r="L17" s="301"/>
      <c r="M17" s="296"/>
    </row>
    <row r="18" spans="1:13" ht="18" customHeight="1">
      <c r="A18" s="290"/>
      <c r="B18" s="298"/>
      <c r="C18" s="371" t="s">
        <v>124</v>
      </c>
      <c r="D18" s="290" t="s">
        <v>0</v>
      </c>
      <c r="E18" s="294"/>
      <c r="F18" s="290"/>
      <c r="G18" s="290"/>
      <c r="H18" s="294"/>
      <c r="I18" s="290"/>
      <c r="J18" s="301"/>
      <c r="K18" s="301"/>
      <c r="L18" s="301"/>
      <c r="M18" s="296"/>
    </row>
    <row r="19" spans="1:13" ht="18" customHeight="1">
      <c r="A19" s="290">
        <v>7</v>
      </c>
      <c r="B19" s="298" t="s">
        <v>237</v>
      </c>
      <c r="C19" s="290" t="s">
        <v>232</v>
      </c>
      <c r="D19" s="290" t="s">
        <v>68</v>
      </c>
      <c r="E19" s="294" t="s">
        <v>223</v>
      </c>
      <c r="F19" s="302" t="s">
        <v>230</v>
      </c>
      <c r="G19" s="290" t="s">
        <v>68</v>
      </c>
      <c r="H19" s="294" t="s">
        <v>223</v>
      </c>
      <c r="I19" s="302" t="s">
        <v>230</v>
      </c>
      <c r="J19" s="295">
        <v>349320</v>
      </c>
      <c r="K19" s="306"/>
      <c r="L19" s="295"/>
      <c r="M19" s="304"/>
    </row>
    <row r="20" spans="1:13" ht="18" customHeight="1">
      <c r="A20" s="290"/>
      <c r="B20" s="298"/>
      <c r="C20" s="294" t="s">
        <v>238</v>
      </c>
      <c r="D20" s="290"/>
      <c r="E20" s="294"/>
      <c r="F20" s="302"/>
      <c r="G20" s="290"/>
      <c r="H20" s="294"/>
      <c r="I20" s="302"/>
      <c r="J20" s="295"/>
      <c r="K20" s="306"/>
      <c r="L20" s="295"/>
      <c r="M20" s="304"/>
    </row>
    <row r="21" spans="1:13" ht="18" customHeight="1">
      <c r="A21" s="290">
        <v>8</v>
      </c>
      <c r="B21" s="290" t="s">
        <v>332</v>
      </c>
      <c r="C21" s="290"/>
      <c r="D21" s="290" t="s">
        <v>239</v>
      </c>
      <c r="E21" s="294" t="s">
        <v>212</v>
      </c>
      <c r="F21" s="290" t="s">
        <v>213</v>
      </c>
      <c r="G21" s="290" t="s">
        <v>239</v>
      </c>
      <c r="H21" s="294" t="s">
        <v>212</v>
      </c>
      <c r="I21" s="290" t="s">
        <v>213</v>
      </c>
      <c r="J21" s="295">
        <v>355720</v>
      </c>
      <c r="K21" s="301"/>
      <c r="L21" s="301"/>
      <c r="M21" s="296" t="s">
        <v>136</v>
      </c>
    </row>
    <row r="22" spans="1:13" ht="18" customHeight="1">
      <c r="A22" s="290">
        <v>9</v>
      </c>
      <c r="B22" s="294" t="s">
        <v>240</v>
      </c>
      <c r="C22" s="290" t="s">
        <v>241</v>
      </c>
      <c r="D22" s="290" t="s">
        <v>71</v>
      </c>
      <c r="E22" s="294" t="s">
        <v>7</v>
      </c>
      <c r="F22" s="290" t="s">
        <v>242</v>
      </c>
      <c r="G22" s="290" t="s">
        <v>71</v>
      </c>
      <c r="H22" s="294" t="s">
        <v>7</v>
      </c>
      <c r="I22" s="290" t="s">
        <v>242</v>
      </c>
      <c r="J22" s="295">
        <v>249360</v>
      </c>
      <c r="K22" s="295"/>
      <c r="L22" s="295"/>
      <c r="M22" s="296"/>
    </row>
    <row r="23" spans="1:13" ht="18" customHeight="1">
      <c r="A23" s="290"/>
      <c r="B23" s="294"/>
      <c r="C23" s="294" t="s">
        <v>165</v>
      </c>
      <c r="D23" s="290"/>
      <c r="E23" s="294"/>
      <c r="F23" s="290"/>
      <c r="G23" s="290"/>
      <c r="H23" s="294"/>
      <c r="I23" s="290"/>
      <c r="J23" s="295"/>
      <c r="K23" s="295"/>
      <c r="L23" s="295"/>
      <c r="M23" s="296"/>
    </row>
    <row r="24" spans="1:13" ht="18" customHeight="1">
      <c r="A24" s="290">
        <v>10</v>
      </c>
      <c r="B24" s="294" t="s">
        <v>243</v>
      </c>
      <c r="C24" s="290" t="s">
        <v>232</v>
      </c>
      <c r="D24" s="290" t="s">
        <v>72</v>
      </c>
      <c r="E24" s="300" t="s">
        <v>244</v>
      </c>
      <c r="F24" s="290" t="s">
        <v>242</v>
      </c>
      <c r="G24" s="290" t="s">
        <v>72</v>
      </c>
      <c r="H24" s="300" t="s">
        <v>244</v>
      </c>
      <c r="I24" s="290" t="s">
        <v>242</v>
      </c>
      <c r="J24" s="295">
        <v>352080</v>
      </c>
      <c r="K24" s="295"/>
      <c r="L24" s="295"/>
      <c r="M24" s="296"/>
    </row>
    <row r="25" spans="1:13" ht="18" customHeight="1">
      <c r="A25" s="290"/>
      <c r="B25" s="294"/>
      <c r="C25" s="294" t="s">
        <v>118</v>
      </c>
      <c r="D25" s="290"/>
      <c r="E25" s="300"/>
      <c r="F25" s="290"/>
      <c r="G25" s="290"/>
      <c r="H25" s="300"/>
      <c r="I25" s="290"/>
      <c r="J25" s="295"/>
      <c r="K25" s="295"/>
      <c r="L25" s="295"/>
      <c r="M25" s="296"/>
    </row>
    <row r="26" spans="1:13" ht="18" customHeight="1">
      <c r="A26" s="290"/>
      <c r="B26" s="307" t="s">
        <v>26</v>
      </c>
      <c r="C26" s="290"/>
      <c r="D26" s="290"/>
      <c r="E26" s="294"/>
      <c r="F26" s="308"/>
      <c r="G26" s="290"/>
      <c r="H26" s="294"/>
      <c r="I26" s="308"/>
      <c r="J26" s="295"/>
      <c r="K26" s="295"/>
      <c r="L26" s="295"/>
      <c r="M26" s="296"/>
    </row>
    <row r="27" spans="1:13" ht="18" customHeight="1">
      <c r="A27" s="290">
        <v>11</v>
      </c>
      <c r="B27" s="294" t="s">
        <v>245</v>
      </c>
      <c r="C27" s="294" t="s">
        <v>165</v>
      </c>
      <c r="D27" s="290"/>
      <c r="E27" s="294" t="s">
        <v>99</v>
      </c>
      <c r="F27" s="308"/>
      <c r="G27" s="290"/>
      <c r="H27" s="294" t="s">
        <v>99</v>
      </c>
      <c r="I27" s="308"/>
      <c r="J27" s="295">
        <v>180120</v>
      </c>
      <c r="K27" s="295"/>
      <c r="L27" s="295"/>
      <c r="M27" s="296"/>
    </row>
    <row r="28" spans="1:13" ht="18" customHeight="1">
      <c r="A28" s="290"/>
      <c r="B28" s="294"/>
      <c r="C28" s="290" t="s">
        <v>246</v>
      </c>
      <c r="D28" s="290"/>
      <c r="E28" s="294"/>
      <c r="F28" s="308"/>
      <c r="G28" s="290"/>
      <c r="H28" s="294"/>
      <c r="I28" s="308"/>
      <c r="J28" s="295"/>
      <c r="K28" s="295"/>
      <c r="L28" s="295"/>
      <c r="M28" s="296"/>
    </row>
    <row r="29" spans="1:13" ht="18" customHeight="1">
      <c r="A29" s="290">
        <v>12</v>
      </c>
      <c r="B29" s="294" t="s">
        <v>178</v>
      </c>
      <c r="C29" s="294" t="s">
        <v>165</v>
      </c>
      <c r="D29" s="290"/>
      <c r="E29" s="294" t="s">
        <v>99</v>
      </c>
      <c r="F29" s="308"/>
      <c r="G29" s="290"/>
      <c r="H29" s="294" t="s">
        <v>99</v>
      </c>
      <c r="I29" s="308"/>
      <c r="J29" s="295">
        <v>159480</v>
      </c>
      <c r="K29" s="295"/>
      <c r="L29" s="295"/>
      <c r="M29" s="296"/>
    </row>
    <row r="30" spans="1:13" ht="18" customHeight="1">
      <c r="A30" s="290"/>
      <c r="B30" s="294"/>
      <c r="C30" s="290" t="s">
        <v>246</v>
      </c>
      <c r="D30" s="290"/>
      <c r="E30" s="294"/>
      <c r="F30" s="308"/>
      <c r="G30" s="290"/>
      <c r="H30" s="294"/>
      <c r="I30" s="308"/>
      <c r="J30" s="295"/>
      <c r="K30" s="295"/>
      <c r="L30" s="295"/>
      <c r="M30" s="296"/>
    </row>
    <row r="31" spans="1:13" ht="18" customHeight="1">
      <c r="A31" s="290">
        <v>13</v>
      </c>
      <c r="B31" s="294" t="s">
        <v>247</v>
      </c>
      <c r="C31" s="294" t="s">
        <v>165</v>
      </c>
      <c r="D31" s="290"/>
      <c r="E31" s="294" t="s">
        <v>8</v>
      </c>
      <c r="F31" s="308"/>
      <c r="G31" s="290"/>
      <c r="H31" s="294" t="s">
        <v>8</v>
      </c>
      <c r="I31" s="308"/>
      <c r="J31" s="295">
        <v>136920</v>
      </c>
      <c r="K31" s="295"/>
      <c r="L31" s="295"/>
      <c r="M31" s="296"/>
    </row>
    <row r="32" spans="1:13" ht="18" customHeight="1">
      <c r="A32" s="290"/>
      <c r="B32" s="294"/>
      <c r="C32" s="290" t="s">
        <v>248</v>
      </c>
      <c r="D32" s="290"/>
      <c r="E32" s="294"/>
      <c r="F32" s="308"/>
      <c r="G32" s="290"/>
      <c r="H32" s="294"/>
      <c r="I32" s="308"/>
      <c r="J32" s="295"/>
      <c r="K32" s="295"/>
      <c r="L32" s="295"/>
      <c r="M32" s="296"/>
    </row>
    <row r="33" spans="1:13" ht="18" customHeight="1">
      <c r="A33" s="290">
        <v>14</v>
      </c>
      <c r="B33" s="294" t="s">
        <v>181</v>
      </c>
      <c r="C33" s="294" t="s">
        <v>165</v>
      </c>
      <c r="D33" s="290"/>
      <c r="E33" s="294" t="s">
        <v>182</v>
      </c>
      <c r="F33" s="308"/>
      <c r="G33" s="290"/>
      <c r="H33" s="294" t="s">
        <v>182</v>
      </c>
      <c r="I33" s="308"/>
      <c r="J33" s="295">
        <v>135480</v>
      </c>
      <c r="K33" s="295"/>
      <c r="L33" s="295"/>
      <c r="M33" s="296"/>
    </row>
    <row r="34" spans="1:13" ht="18" customHeight="1">
      <c r="A34" s="290">
        <v>15</v>
      </c>
      <c r="B34" s="294" t="s">
        <v>185</v>
      </c>
      <c r="C34" s="294" t="s">
        <v>249</v>
      </c>
      <c r="D34" s="290"/>
      <c r="E34" s="294" t="s">
        <v>186</v>
      </c>
      <c r="F34" s="308"/>
      <c r="G34" s="290" t="s">
        <v>0</v>
      </c>
      <c r="H34" s="294" t="s">
        <v>186</v>
      </c>
      <c r="I34" s="308"/>
      <c r="J34" s="295">
        <v>132720</v>
      </c>
      <c r="K34" s="295"/>
      <c r="L34" s="295"/>
      <c r="M34" s="296"/>
    </row>
    <row r="35" spans="1:13" ht="18" customHeight="1">
      <c r="A35" s="290">
        <v>16</v>
      </c>
      <c r="B35" s="294" t="s">
        <v>184</v>
      </c>
      <c r="C35" s="294" t="s">
        <v>249</v>
      </c>
      <c r="D35" s="290" t="s">
        <v>0</v>
      </c>
      <c r="E35" s="294" t="s">
        <v>8</v>
      </c>
      <c r="F35" s="309"/>
      <c r="G35" s="290" t="s">
        <v>0</v>
      </c>
      <c r="H35" s="294" t="s">
        <v>8</v>
      </c>
      <c r="I35" s="309"/>
      <c r="J35" s="295">
        <v>136200</v>
      </c>
      <c r="K35" s="295"/>
      <c r="L35" s="295"/>
      <c r="M35" s="296"/>
    </row>
    <row r="36" spans="1:13" ht="18" customHeight="1">
      <c r="A36" s="290">
        <v>17</v>
      </c>
      <c r="B36" s="294" t="s">
        <v>187</v>
      </c>
      <c r="C36" s="294" t="s">
        <v>249</v>
      </c>
      <c r="D36" s="290"/>
      <c r="E36" s="294" t="s">
        <v>250</v>
      </c>
      <c r="F36" s="308"/>
      <c r="G36" s="290"/>
      <c r="H36" s="294" t="s">
        <v>250</v>
      </c>
      <c r="I36" s="308"/>
      <c r="J36" s="295">
        <v>121560</v>
      </c>
      <c r="K36" s="295"/>
      <c r="L36" s="295"/>
      <c r="M36" s="296"/>
    </row>
    <row r="37" spans="1:13" ht="18" customHeight="1">
      <c r="A37" s="290">
        <v>18</v>
      </c>
      <c r="B37" s="294" t="s">
        <v>189</v>
      </c>
      <c r="C37" s="294" t="s">
        <v>249</v>
      </c>
      <c r="D37" s="290"/>
      <c r="E37" s="294" t="s">
        <v>250</v>
      </c>
      <c r="F37" s="309"/>
      <c r="G37" s="290"/>
      <c r="H37" s="294" t="s">
        <v>250</v>
      </c>
      <c r="I37" s="309"/>
      <c r="J37" s="310">
        <v>122760</v>
      </c>
      <c r="K37" s="295"/>
      <c r="L37" s="295"/>
      <c r="M37" s="296"/>
    </row>
    <row r="38" spans="1:13" ht="18" customHeight="1">
      <c r="A38" s="290">
        <v>19</v>
      </c>
      <c r="B38" s="298" t="s">
        <v>190</v>
      </c>
      <c r="C38" s="290" t="s">
        <v>232</v>
      </c>
      <c r="D38" s="298"/>
      <c r="E38" s="298" t="s">
        <v>251</v>
      </c>
      <c r="F38" s="308"/>
      <c r="G38" s="298"/>
      <c r="H38" s="298" t="s">
        <v>251</v>
      </c>
      <c r="I38" s="308"/>
      <c r="J38" s="295">
        <v>129000</v>
      </c>
      <c r="K38" s="295"/>
      <c r="L38" s="295"/>
      <c r="M38" s="305"/>
    </row>
    <row r="39" spans="1:13" ht="18" customHeight="1">
      <c r="A39" s="290"/>
      <c r="B39" s="298"/>
      <c r="C39" s="294" t="s">
        <v>119</v>
      </c>
      <c r="D39" s="298" t="s">
        <v>0</v>
      </c>
      <c r="E39" s="298"/>
      <c r="F39" s="308"/>
      <c r="G39" s="298"/>
      <c r="H39" s="298"/>
      <c r="I39" s="308"/>
      <c r="J39" s="311"/>
      <c r="K39" s="295"/>
      <c r="L39" s="295"/>
      <c r="M39" s="305"/>
    </row>
    <row r="40" spans="1:15" ht="18" customHeight="1">
      <c r="A40" s="290">
        <v>20</v>
      </c>
      <c r="B40" s="294" t="s">
        <v>252</v>
      </c>
      <c r="C40" s="290" t="s">
        <v>232</v>
      </c>
      <c r="D40" s="290"/>
      <c r="E40" s="294" t="s">
        <v>193</v>
      </c>
      <c r="F40" s="309"/>
      <c r="G40" s="290"/>
      <c r="H40" s="294" t="s">
        <v>193</v>
      </c>
      <c r="I40" s="309"/>
      <c r="J40" s="312">
        <v>180000</v>
      </c>
      <c r="K40" s="295"/>
      <c r="L40" s="295"/>
      <c r="M40" s="296"/>
      <c r="O40" s="56" t="s">
        <v>0</v>
      </c>
    </row>
    <row r="41" spans="1:13" ht="18" customHeight="1">
      <c r="A41" s="290"/>
      <c r="B41" s="294"/>
      <c r="C41" s="294" t="s">
        <v>166</v>
      </c>
      <c r="D41" s="290" t="s">
        <v>0</v>
      </c>
      <c r="E41" s="294"/>
      <c r="F41" s="309"/>
      <c r="G41" s="290"/>
      <c r="H41" s="294"/>
      <c r="I41" s="309"/>
      <c r="J41" s="310"/>
      <c r="K41" s="295"/>
      <c r="L41" s="295"/>
      <c r="M41" s="296"/>
    </row>
    <row r="42" spans="1:16" ht="18" customHeight="1">
      <c r="A42" s="290">
        <v>21</v>
      </c>
      <c r="B42" s="298" t="s">
        <v>183</v>
      </c>
      <c r="C42" s="294" t="s">
        <v>249</v>
      </c>
      <c r="D42" s="294"/>
      <c r="E42" s="294" t="s">
        <v>8</v>
      </c>
      <c r="F42" s="309"/>
      <c r="G42" s="290"/>
      <c r="H42" s="294" t="s">
        <v>8</v>
      </c>
      <c r="I42" s="309"/>
      <c r="J42" s="295">
        <v>112800</v>
      </c>
      <c r="K42" s="295"/>
      <c r="L42" s="295"/>
      <c r="M42" s="296"/>
      <c r="P42" s="56" t="s">
        <v>0</v>
      </c>
    </row>
    <row r="43" spans="1:13" ht="18" customHeight="1">
      <c r="A43" s="290">
        <v>22</v>
      </c>
      <c r="B43" s="298" t="s">
        <v>253</v>
      </c>
      <c r="C43" s="294" t="s">
        <v>254</v>
      </c>
      <c r="D43" s="294"/>
      <c r="E43" s="294" t="s">
        <v>255</v>
      </c>
      <c r="F43" s="309"/>
      <c r="G43" s="290" t="s">
        <v>0</v>
      </c>
      <c r="H43" s="294" t="s">
        <v>255</v>
      </c>
      <c r="I43" s="309"/>
      <c r="J43" s="295">
        <v>112800</v>
      </c>
      <c r="K43" s="295"/>
      <c r="L43" s="295"/>
      <c r="M43" s="296"/>
    </row>
    <row r="44" spans="1:13" ht="18" customHeight="1">
      <c r="A44" s="290"/>
      <c r="B44" s="307" t="s">
        <v>27</v>
      </c>
      <c r="C44" s="290"/>
      <c r="D44" s="290"/>
      <c r="E44" s="294"/>
      <c r="F44" s="308"/>
      <c r="G44" s="290"/>
      <c r="H44" s="294"/>
      <c r="I44" s="308"/>
      <c r="J44" s="301"/>
      <c r="K44" s="301"/>
      <c r="L44" s="301"/>
      <c r="M44" s="296"/>
    </row>
    <row r="45" spans="1:13" ht="18" customHeight="1">
      <c r="A45" s="290">
        <v>23</v>
      </c>
      <c r="B45" s="298" t="s">
        <v>256</v>
      </c>
      <c r="C45" s="294" t="s">
        <v>254</v>
      </c>
      <c r="D45" s="298"/>
      <c r="E45" s="298" t="s">
        <v>30</v>
      </c>
      <c r="F45" s="308"/>
      <c r="G45" s="298"/>
      <c r="H45" s="298" t="s">
        <v>30</v>
      </c>
      <c r="I45" s="308"/>
      <c r="J45" s="295">
        <v>108000</v>
      </c>
      <c r="K45" s="301"/>
      <c r="L45" s="301"/>
      <c r="M45" s="296"/>
    </row>
    <row r="46" spans="1:13" ht="18" customHeight="1">
      <c r="A46" s="290">
        <v>24</v>
      </c>
      <c r="B46" s="294" t="s">
        <v>257</v>
      </c>
      <c r="C46" s="294" t="s">
        <v>254</v>
      </c>
      <c r="D46" s="298"/>
      <c r="E46" s="298" t="s">
        <v>30</v>
      </c>
      <c r="F46" s="308"/>
      <c r="G46" s="298"/>
      <c r="H46" s="298" t="s">
        <v>30</v>
      </c>
      <c r="I46" s="308"/>
      <c r="J46" s="295">
        <v>108000</v>
      </c>
      <c r="K46" s="301"/>
      <c r="L46" s="301"/>
      <c r="M46" s="296"/>
    </row>
    <row r="47" spans="1:13" ht="18" customHeight="1">
      <c r="A47" s="290">
        <v>25</v>
      </c>
      <c r="B47" s="294" t="s">
        <v>258</v>
      </c>
      <c r="C47" s="294" t="s">
        <v>249</v>
      </c>
      <c r="D47" s="290"/>
      <c r="E47" s="294" t="s">
        <v>9</v>
      </c>
      <c r="F47" s="309"/>
      <c r="G47" s="290"/>
      <c r="H47" s="294" t="s">
        <v>9</v>
      </c>
      <c r="I47" s="309" t="s">
        <v>0</v>
      </c>
      <c r="J47" s="295">
        <v>108000</v>
      </c>
      <c r="K47" s="295"/>
      <c r="L47" s="295"/>
      <c r="M47" s="296"/>
    </row>
    <row r="48" spans="1:13" ht="18" customHeight="1">
      <c r="A48" s="290">
        <v>26</v>
      </c>
      <c r="B48" s="294" t="s">
        <v>259</v>
      </c>
      <c r="C48" s="294" t="s">
        <v>260</v>
      </c>
      <c r="D48" s="290" t="s">
        <v>0</v>
      </c>
      <c r="E48" s="294" t="s">
        <v>215</v>
      </c>
      <c r="F48" s="309"/>
      <c r="G48" s="290"/>
      <c r="H48" s="294" t="s">
        <v>215</v>
      </c>
      <c r="I48" s="309"/>
      <c r="J48" s="295">
        <v>108000</v>
      </c>
      <c r="K48" s="295"/>
      <c r="L48" s="295"/>
      <c r="M48" s="296"/>
    </row>
    <row r="49" spans="1:13" ht="18" customHeight="1">
      <c r="A49" s="290">
        <v>27</v>
      </c>
      <c r="B49" s="294" t="s">
        <v>261</v>
      </c>
      <c r="C49" s="294" t="s">
        <v>165</v>
      </c>
      <c r="D49" s="290"/>
      <c r="E49" s="294" t="s">
        <v>182</v>
      </c>
      <c r="F49" s="309"/>
      <c r="G49" s="290"/>
      <c r="H49" s="294" t="s">
        <v>182</v>
      </c>
      <c r="I49" s="309"/>
      <c r="J49" s="295">
        <v>108000</v>
      </c>
      <c r="K49" s="295"/>
      <c r="L49" s="295"/>
      <c r="M49" s="296"/>
    </row>
    <row r="50" spans="1:13" ht="18" customHeight="1">
      <c r="A50" s="302"/>
      <c r="B50" s="307" t="s">
        <v>111</v>
      </c>
      <c r="C50" s="290" t="s">
        <v>0</v>
      </c>
      <c r="D50" s="290"/>
      <c r="E50" s="294"/>
      <c r="F50" s="309"/>
      <c r="G50" s="290"/>
      <c r="H50" s="294"/>
      <c r="I50" s="309"/>
      <c r="J50" s="295"/>
      <c r="K50" s="295"/>
      <c r="L50" s="295"/>
      <c r="M50" s="296"/>
    </row>
    <row r="51" spans="1:13" ht="18" customHeight="1">
      <c r="A51" s="290">
        <v>28</v>
      </c>
      <c r="B51" s="294" t="s">
        <v>262</v>
      </c>
      <c r="C51" s="290" t="s">
        <v>225</v>
      </c>
      <c r="D51" s="290" t="s">
        <v>263</v>
      </c>
      <c r="E51" s="294" t="s">
        <v>126</v>
      </c>
      <c r="F51" s="302" t="s">
        <v>29</v>
      </c>
      <c r="G51" s="290" t="s">
        <v>263</v>
      </c>
      <c r="H51" s="294" t="s">
        <v>126</v>
      </c>
      <c r="I51" s="302" t="s">
        <v>29</v>
      </c>
      <c r="J51" s="295">
        <v>435720</v>
      </c>
      <c r="K51" s="295">
        <v>42000</v>
      </c>
      <c r="L51" s="295"/>
      <c r="M51" s="296"/>
    </row>
    <row r="52" spans="1:13" ht="18" customHeight="1">
      <c r="A52" s="308"/>
      <c r="B52" s="303"/>
      <c r="C52" s="294" t="s">
        <v>167</v>
      </c>
      <c r="D52" s="308"/>
      <c r="E52" s="294" t="s">
        <v>264</v>
      </c>
      <c r="F52" s="302"/>
      <c r="G52" s="308"/>
      <c r="H52" s="294" t="s">
        <v>264</v>
      </c>
      <c r="I52" s="302"/>
      <c r="J52" s="313"/>
      <c r="K52" s="295" t="s">
        <v>337</v>
      </c>
      <c r="L52" s="313"/>
      <c r="M52" s="305"/>
    </row>
    <row r="53" spans="1:13" ht="18" customHeight="1">
      <c r="A53" s="290">
        <v>29</v>
      </c>
      <c r="B53" s="294" t="s">
        <v>265</v>
      </c>
      <c r="C53" s="290" t="s">
        <v>232</v>
      </c>
      <c r="D53" s="290" t="s">
        <v>266</v>
      </c>
      <c r="E53" s="294" t="s">
        <v>217</v>
      </c>
      <c r="F53" s="302" t="s">
        <v>230</v>
      </c>
      <c r="G53" s="290" t="s">
        <v>266</v>
      </c>
      <c r="H53" s="294" t="s">
        <v>217</v>
      </c>
      <c r="I53" s="302" t="s">
        <v>230</v>
      </c>
      <c r="J53" s="295">
        <v>362640</v>
      </c>
      <c r="K53" s="295"/>
      <c r="L53" s="295"/>
      <c r="M53" s="296"/>
    </row>
    <row r="54" spans="1:13" ht="18" customHeight="1">
      <c r="A54" s="290"/>
      <c r="B54" s="294"/>
      <c r="C54" s="294" t="s">
        <v>164</v>
      </c>
      <c r="D54" s="290"/>
      <c r="E54" s="294"/>
      <c r="F54" s="302"/>
      <c r="G54" s="290"/>
      <c r="H54" s="294"/>
      <c r="I54" s="302"/>
      <c r="J54" s="295"/>
      <c r="K54" s="295"/>
      <c r="L54" s="295"/>
      <c r="M54" s="296"/>
    </row>
    <row r="55" spans="1:13" ht="18" customHeight="1">
      <c r="A55" s="290">
        <v>30</v>
      </c>
      <c r="B55" s="294" t="s">
        <v>267</v>
      </c>
      <c r="C55" s="294" t="s">
        <v>165</v>
      </c>
      <c r="D55" s="290" t="s">
        <v>73</v>
      </c>
      <c r="E55" s="294" t="s">
        <v>5</v>
      </c>
      <c r="F55" s="302" t="s">
        <v>242</v>
      </c>
      <c r="G55" s="290" t="s">
        <v>73</v>
      </c>
      <c r="H55" s="294" t="s">
        <v>5</v>
      </c>
      <c r="I55" s="302" t="s">
        <v>242</v>
      </c>
      <c r="J55" s="295">
        <v>280440</v>
      </c>
      <c r="K55" s="295"/>
      <c r="L55" s="295"/>
      <c r="M55" s="296"/>
    </row>
    <row r="56" spans="1:13" ht="18" customHeight="1">
      <c r="A56" s="290"/>
      <c r="B56" s="294"/>
      <c r="C56" s="290" t="s">
        <v>246</v>
      </c>
      <c r="D56" s="290"/>
      <c r="E56" s="294"/>
      <c r="F56" s="302"/>
      <c r="G56" s="290"/>
      <c r="H56" s="294"/>
      <c r="I56" s="302"/>
      <c r="J56" s="295"/>
      <c r="K56" s="295"/>
      <c r="L56" s="295"/>
      <c r="M56" s="296"/>
    </row>
    <row r="57" spans="1:13" ht="18" customHeight="1">
      <c r="A57" s="290">
        <v>31</v>
      </c>
      <c r="B57" s="294" t="s">
        <v>268</v>
      </c>
      <c r="C57" s="294" t="s">
        <v>165</v>
      </c>
      <c r="D57" s="290" t="s">
        <v>73</v>
      </c>
      <c r="E57" s="294" t="s">
        <v>96</v>
      </c>
      <c r="F57" s="302" t="s">
        <v>242</v>
      </c>
      <c r="G57" s="290" t="s">
        <v>73</v>
      </c>
      <c r="H57" s="294" t="s">
        <v>96</v>
      </c>
      <c r="I57" s="302" t="s">
        <v>242</v>
      </c>
      <c r="J57" s="295">
        <v>280440</v>
      </c>
      <c r="K57" s="295"/>
      <c r="L57" s="295"/>
      <c r="M57" s="296"/>
    </row>
    <row r="58" spans="1:13" ht="18" customHeight="1">
      <c r="A58" s="290"/>
      <c r="B58" s="294"/>
      <c r="C58" s="290" t="s">
        <v>246</v>
      </c>
      <c r="D58" s="290" t="s">
        <v>0</v>
      </c>
      <c r="E58" s="294"/>
      <c r="F58" s="302"/>
      <c r="G58" s="290"/>
      <c r="H58" s="294"/>
      <c r="I58" s="302"/>
      <c r="J58" s="295"/>
      <c r="K58" s="295"/>
      <c r="L58" s="295"/>
      <c r="M58" s="296"/>
    </row>
    <row r="59" spans="1:13" ht="18" customHeight="1">
      <c r="A59" s="290">
        <v>32</v>
      </c>
      <c r="B59" s="298" t="s">
        <v>269</v>
      </c>
      <c r="C59" s="294" t="s">
        <v>165</v>
      </c>
      <c r="D59" s="290" t="s">
        <v>270</v>
      </c>
      <c r="E59" s="294" t="s">
        <v>218</v>
      </c>
      <c r="F59" s="302" t="s">
        <v>271</v>
      </c>
      <c r="G59" s="290" t="s">
        <v>270</v>
      </c>
      <c r="H59" s="294" t="s">
        <v>218</v>
      </c>
      <c r="I59" s="302" t="s">
        <v>271</v>
      </c>
      <c r="J59" s="295">
        <v>162000</v>
      </c>
      <c r="K59" s="295"/>
      <c r="L59" s="295"/>
      <c r="M59" s="296"/>
    </row>
    <row r="60" spans="1:13" ht="18" customHeight="1">
      <c r="A60" s="290"/>
      <c r="B60" s="298"/>
      <c r="C60" s="290" t="s">
        <v>246</v>
      </c>
      <c r="D60" s="290"/>
      <c r="E60" s="294" t="s">
        <v>0</v>
      </c>
      <c r="F60" s="302"/>
      <c r="G60" s="290"/>
      <c r="H60" s="294"/>
      <c r="I60" s="302"/>
      <c r="J60" s="295"/>
      <c r="K60" s="295"/>
      <c r="L60" s="295"/>
      <c r="M60" s="296"/>
    </row>
    <row r="61" spans="1:13" ht="18" customHeight="1">
      <c r="A61" s="290"/>
      <c r="B61" s="290" t="s">
        <v>26</v>
      </c>
      <c r="C61" s="290"/>
      <c r="D61" s="290"/>
      <c r="E61" s="300"/>
      <c r="F61" s="308"/>
      <c r="G61" s="290"/>
      <c r="H61" s="300"/>
      <c r="I61" s="308"/>
      <c r="J61" s="295"/>
      <c r="K61" s="295"/>
      <c r="L61" s="295"/>
      <c r="M61" s="296"/>
    </row>
    <row r="62" spans="1:13" ht="18" customHeight="1">
      <c r="A62" s="290">
        <v>33</v>
      </c>
      <c r="B62" s="294" t="s">
        <v>272</v>
      </c>
      <c r="C62" s="294" t="s">
        <v>165</v>
      </c>
      <c r="D62" s="290"/>
      <c r="E62" s="294" t="s">
        <v>219</v>
      </c>
      <c r="F62" s="309"/>
      <c r="G62" s="290"/>
      <c r="H62" s="294" t="s">
        <v>219</v>
      </c>
      <c r="I62" s="309"/>
      <c r="J62" s="295">
        <v>181800</v>
      </c>
      <c r="K62" s="295"/>
      <c r="L62" s="295"/>
      <c r="M62" s="296"/>
    </row>
    <row r="63" spans="1:13" ht="18" customHeight="1">
      <c r="A63" s="290"/>
      <c r="B63" s="294"/>
      <c r="C63" s="290" t="s">
        <v>246</v>
      </c>
      <c r="D63" s="290" t="s">
        <v>0</v>
      </c>
      <c r="E63" s="294"/>
      <c r="F63" s="309"/>
      <c r="G63" s="290"/>
      <c r="H63" s="294"/>
      <c r="I63" s="309"/>
      <c r="J63" s="295"/>
      <c r="K63" s="295"/>
      <c r="L63" s="295"/>
      <c r="M63" s="296"/>
    </row>
    <row r="64" spans="1:13" ht="18" customHeight="1">
      <c r="A64" s="290">
        <v>34</v>
      </c>
      <c r="B64" s="294" t="s">
        <v>273</v>
      </c>
      <c r="C64" s="294" t="s">
        <v>165</v>
      </c>
      <c r="D64" s="290"/>
      <c r="E64" s="294" t="s">
        <v>99</v>
      </c>
      <c r="F64" s="308"/>
      <c r="G64" s="290"/>
      <c r="H64" s="294" t="s">
        <v>99</v>
      </c>
      <c r="I64" s="308"/>
      <c r="J64" s="295">
        <v>157440</v>
      </c>
      <c r="K64" s="314"/>
      <c r="L64" s="314"/>
      <c r="M64" s="296"/>
    </row>
    <row r="65" spans="1:13" ht="18" customHeight="1">
      <c r="A65" s="290"/>
      <c r="B65" s="294"/>
      <c r="C65" s="290" t="s">
        <v>246</v>
      </c>
      <c r="D65" s="290"/>
      <c r="E65" s="294" t="s">
        <v>0</v>
      </c>
      <c r="F65" s="308"/>
      <c r="G65" s="290"/>
      <c r="H65" s="294"/>
      <c r="I65" s="308"/>
      <c r="J65" s="295"/>
      <c r="K65" s="314"/>
      <c r="L65" s="314"/>
      <c r="M65" s="296"/>
    </row>
    <row r="66" spans="1:13" ht="18" customHeight="1">
      <c r="A66" s="302"/>
      <c r="B66" s="290" t="s">
        <v>27</v>
      </c>
      <c r="C66" s="290"/>
      <c r="D66" s="290"/>
      <c r="E66" s="294"/>
      <c r="F66" s="309"/>
      <c r="G66" s="290"/>
      <c r="H66" s="294"/>
      <c r="I66" s="309"/>
      <c r="J66" s="295"/>
      <c r="K66" s="295"/>
      <c r="L66" s="295"/>
      <c r="M66" s="296"/>
    </row>
    <row r="67" spans="1:13" ht="18" customHeight="1">
      <c r="A67" s="290">
        <v>35</v>
      </c>
      <c r="B67" s="294" t="s">
        <v>274</v>
      </c>
      <c r="C67" s="294" t="s">
        <v>165</v>
      </c>
      <c r="D67" s="290" t="s">
        <v>0</v>
      </c>
      <c r="E67" s="294" t="s">
        <v>30</v>
      </c>
      <c r="F67" s="309"/>
      <c r="G67" s="290"/>
      <c r="H67" s="294" t="s">
        <v>30</v>
      </c>
      <c r="I67" s="309"/>
      <c r="J67" s="295">
        <v>108000</v>
      </c>
      <c r="K67" s="295"/>
      <c r="L67" s="295"/>
      <c r="M67" s="296"/>
    </row>
    <row r="68" spans="1:13" ht="18" customHeight="1">
      <c r="A68" s="290"/>
      <c r="B68" s="294"/>
      <c r="C68" s="290" t="s">
        <v>246</v>
      </c>
      <c r="D68" s="290"/>
      <c r="E68" s="294" t="s">
        <v>0</v>
      </c>
      <c r="F68" s="309"/>
      <c r="G68" s="290"/>
      <c r="H68" s="294"/>
      <c r="I68" s="309"/>
      <c r="J68" s="295"/>
      <c r="K68" s="295"/>
      <c r="L68" s="295"/>
      <c r="M68" s="296"/>
    </row>
    <row r="69" spans="1:13" ht="18" customHeight="1">
      <c r="A69" s="290">
        <v>36</v>
      </c>
      <c r="B69" s="290" t="s">
        <v>332</v>
      </c>
      <c r="C69" s="290"/>
      <c r="D69" s="290"/>
      <c r="E69" s="294" t="s">
        <v>30</v>
      </c>
      <c r="F69" s="309"/>
      <c r="G69" s="290"/>
      <c r="H69" s="294" t="s">
        <v>30</v>
      </c>
      <c r="I69" s="309"/>
      <c r="J69" s="295">
        <v>108000</v>
      </c>
      <c r="K69" s="295"/>
      <c r="L69" s="295"/>
      <c r="M69" s="296" t="s">
        <v>104</v>
      </c>
    </row>
    <row r="70" spans="1:13" ht="18" customHeight="1">
      <c r="A70" s="302"/>
      <c r="B70" s="307" t="s">
        <v>112</v>
      </c>
      <c r="C70" s="290"/>
      <c r="D70" s="290"/>
      <c r="E70" s="294"/>
      <c r="F70" s="309"/>
      <c r="G70" s="290"/>
      <c r="H70" s="294"/>
      <c r="I70" s="309"/>
      <c r="J70" s="295"/>
      <c r="K70" s="295"/>
      <c r="L70" s="295"/>
      <c r="M70" s="296"/>
    </row>
    <row r="71" spans="1:13" ht="18" customHeight="1">
      <c r="A71" s="290">
        <v>37</v>
      </c>
      <c r="B71" s="290" t="s">
        <v>137</v>
      </c>
      <c r="C71" s="290"/>
      <c r="D71" s="290" t="s">
        <v>74</v>
      </c>
      <c r="E71" s="294" t="s">
        <v>168</v>
      </c>
      <c r="F71" s="290" t="s">
        <v>29</v>
      </c>
      <c r="G71" s="290" t="s">
        <v>74</v>
      </c>
      <c r="H71" s="294" t="s">
        <v>168</v>
      </c>
      <c r="I71" s="290" t="s">
        <v>29</v>
      </c>
      <c r="J71" s="314">
        <v>393600</v>
      </c>
      <c r="K71" s="314">
        <v>42000</v>
      </c>
      <c r="L71" s="314"/>
      <c r="M71" s="296"/>
    </row>
    <row r="72" spans="1:13" ht="18" customHeight="1">
      <c r="A72" s="302"/>
      <c r="B72" s="294"/>
      <c r="C72" s="290"/>
      <c r="D72" s="290"/>
      <c r="E72" s="294" t="s">
        <v>169</v>
      </c>
      <c r="F72" s="309"/>
      <c r="G72" s="290"/>
      <c r="H72" s="294" t="s">
        <v>169</v>
      </c>
      <c r="I72" s="309"/>
      <c r="J72" s="295"/>
      <c r="K72" s="295" t="s">
        <v>337</v>
      </c>
      <c r="L72" s="295"/>
      <c r="M72" s="296"/>
    </row>
    <row r="73" spans="1:13" ht="18" customHeight="1">
      <c r="A73" s="290">
        <v>38</v>
      </c>
      <c r="B73" s="294" t="s">
        <v>275</v>
      </c>
      <c r="C73" s="294" t="s">
        <v>165</v>
      </c>
      <c r="D73" s="290" t="s">
        <v>75</v>
      </c>
      <c r="E73" s="294" t="s">
        <v>276</v>
      </c>
      <c r="F73" s="302" t="s">
        <v>242</v>
      </c>
      <c r="G73" s="290" t="s">
        <v>75</v>
      </c>
      <c r="H73" s="294" t="s">
        <v>276</v>
      </c>
      <c r="I73" s="302" t="s">
        <v>242</v>
      </c>
      <c r="J73" s="295">
        <v>269880</v>
      </c>
      <c r="K73" s="295"/>
      <c r="L73" s="295"/>
      <c r="M73" s="296"/>
    </row>
    <row r="74" spans="1:15" ht="18" customHeight="1">
      <c r="A74" s="290"/>
      <c r="B74" s="294"/>
      <c r="C74" s="290" t="s">
        <v>248</v>
      </c>
      <c r="D74" s="290"/>
      <c r="E74" s="294"/>
      <c r="F74" s="302"/>
      <c r="G74" s="290"/>
      <c r="H74" s="294"/>
      <c r="I74" s="302"/>
      <c r="J74" s="295"/>
      <c r="K74" s="295"/>
      <c r="L74" s="295"/>
      <c r="M74" s="296"/>
      <c r="O74" s="56" t="s">
        <v>0</v>
      </c>
    </row>
    <row r="75" spans="1:13" ht="18" customHeight="1">
      <c r="A75" s="290">
        <v>39</v>
      </c>
      <c r="B75" s="290" t="s">
        <v>332</v>
      </c>
      <c r="C75" s="290"/>
      <c r="D75" s="290" t="s">
        <v>333</v>
      </c>
      <c r="E75" s="294" t="s">
        <v>7</v>
      </c>
      <c r="F75" s="302" t="s">
        <v>309</v>
      </c>
      <c r="G75" s="290" t="s">
        <v>333</v>
      </c>
      <c r="H75" s="294" t="s">
        <v>7</v>
      </c>
      <c r="I75" s="302" t="s">
        <v>309</v>
      </c>
      <c r="J75" s="295">
        <v>297900</v>
      </c>
      <c r="K75" s="295"/>
      <c r="L75" s="295"/>
      <c r="M75" s="296" t="s">
        <v>104</v>
      </c>
    </row>
    <row r="76" spans="1:14" ht="18" customHeight="1">
      <c r="A76" s="302"/>
      <c r="B76" s="307" t="s">
        <v>26</v>
      </c>
      <c r="C76" s="290"/>
      <c r="D76" s="290"/>
      <c r="E76" s="294"/>
      <c r="F76" s="309"/>
      <c r="G76" s="290"/>
      <c r="H76" s="294"/>
      <c r="I76" s="309"/>
      <c r="J76" s="295"/>
      <c r="K76" s="295"/>
      <c r="L76" s="295"/>
      <c r="M76" s="296"/>
      <c r="N76" s="56" t="s">
        <v>0</v>
      </c>
    </row>
    <row r="77" spans="1:13" ht="18" customHeight="1">
      <c r="A77" s="290">
        <v>40</v>
      </c>
      <c r="B77" s="294" t="s">
        <v>277</v>
      </c>
      <c r="C77" s="294" t="s">
        <v>165</v>
      </c>
      <c r="D77" s="290"/>
      <c r="E77" s="294" t="s">
        <v>222</v>
      </c>
      <c r="F77" s="309"/>
      <c r="G77" s="290"/>
      <c r="H77" s="294" t="s">
        <v>222</v>
      </c>
      <c r="I77" s="309"/>
      <c r="J77" s="295">
        <v>132120</v>
      </c>
      <c r="K77" s="295"/>
      <c r="L77" s="295"/>
      <c r="M77" s="296"/>
    </row>
    <row r="78" spans="1:13" ht="18" customHeight="1">
      <c r="A78" s="290"/>
      <c r="B78" s="294"/>
      <c r="C78" s="290" t="s">
        <v>248</v>
      </c>
      <c r="D78" s="290"/>
      <c r="E78" s="294"/>
      <c r="F78" s="309"/>
      <c r="G78" s="290"/>
      <c r="H78" s="294"/>
      <c r="I78" s="309"/>
      <c r="J78" s="295"/>
      <c r="K78" s="295"/>
      <c r="L78" s="295"/>
      <c r="M78" s="296"/>
    </row>
    <row r="79" spans="1:13" ht="18" customHeight="1">
      <c r="A79" s="290">
        <v>41</v>
      </c>
      <c r="B79" s="294" t="s">
        <v>200</v>
      </c>
      <c r="C79" s="294" t="s">
        <v>165</v>
      </c>
      <c r="D79" s="290"/>
      <c r="E79" s="294" t="s">
        <v>100</v>
      </c>
      <c r="F79" s="309"/>
      <c r="G79" s="290" t="s">
        <v>0</v>
      </c>
      <c r="H79" s="294" t="s">
        <v>100</v>
      </c>
      <c r="I79" s="309"/>
      <c r="J79" s="295">
        <v>151440</v>
      </c>
      <c r="K79" s="295"/>
      <c r="L79" s="295"/>
      <c r="M79" s="296"/>
    </row>
    <row r="80" spans="1:13" ht="18" customHeight="1">
      <c r="A80" s="290"/>
      <c r="B80" s="294"/>
      <c r="C80" s="290" t="s">
        <v>248</v>
      </c>
      <c r="D80" s="290"/>
      <c r="E80" s="294"/>
      <c r="F80" s="309"/>
      <c r="G80" s="290"/>
      <c r="H80" s="294"/>
      <c r="I80" s="309"/>
      <c r="J80" s="295"/>
      <c r="K80" s="295"/>
      <c r="L80" s="295"/>
      <c r="M80" s="296"/>
    </row>
    <row r="81" spans="1:13" ht="18" customHeight="1">
      <c r="A81" s="290">
        <v>42</v>
      </c>
      <c r="B81" s="294" t="s">
        <v>278</v>
      </c>
      <c r="C81" s="294" t="s">
        <v>165</v>
      </c>
      <c r="D81" s="290"/>
      <c r="E81" s="294" t="s">
        <v>221</v>
      </c>
      <c r="F81" s="308"/>
      <c r="G81" s="290"/>
      <c r="H81" s="294" t="s">
        <v>221</v>
      </c>
      <c r="I81" s="308"/>
      <c r="J81" s="295">
        <v>152160</v>
      </c>
      <c r="K81" s="295"/>
      <c r="L81" s="295"/>
      <c r="M81" s="296"/>
    </row>
    <row r="82" spans="1:13" ht="18" customHeight="1">
      <c r="A82" s="290"/>
      <c r="B82" s="294"/>
      <c r="C82" s="290" t="s">
        <v>279</v>
      </c>
      <c r="D82" s="290"/>
      <c r="E82" s="294"/>
      <c r="F82" s="308"/>
      <c r="G82" s="290"/>
      <c r="H82" s="294"/>
      <c r="I82" s="308"/>
      <c r="J82" s="295"/>
      <c r="K82" s="295"/>
      <c r="L82" s="295"/>
      <c r="M82" s="296"/>
    </row>
    <row r="83" spans="1:13" ht="18" customHeight="1">
      <c r="A83" s="290">
        <v>43</v>
      </c>
      <c r="B83" s="294" t="s">
        <v>280</v>
      </c>
      <c r="C83" s="294" t="s">
        <v>165</v>
      </c>
      <c r="D83" s="290" t="s">
        <v>0</v>
      </c>
      <c r="E83" s="294" t="s">
        <v>99</v>
      </c>
      <c r="F83" s="309"/>
      <c r="G83" s="290"/>
      <c r="H83" s="294" t="s">
        <v>99</v>
      </c>
      <c r="I83" s="309"/>
      <c r="J83" s="295">
        <v>138000</v>
      </c>
      <c r="K83" s="295"/>
      <c r="L83" s="295"/>
      <c r="M83" s="305"/>
    </row>
    <row r="84" spans="1:13" ht="18" customHeight="1">
      <c r="A84" s="290"/>
      <c r="B84" s="294"/>
      <c r="C84" s="290" t="s">
        <v>246</v>
      </c>
      <c r="D84" s="290"/>
      <c r="E84" s="294"/>
      <c r="F84" s="309"/>
      <c r="G84" s="290"/>
      <c r="H84" s="294"/>
      <c r="I84" s="309"/>
      <c r="J84" s="295"/>
      <c r="K84" s="295"/>
      <c r="L84" s="295"/>
      <c r="M84" s="305"/>
    </row>
    <row r="85" spans="1:13" ht="18" customHeight="1">
      <c r="A85" s="290"/>
      <c r="B85" s="307" t="s">
        <v>27</v>
      </c>
      <c r="C85" s="290"/>
      <c r="D85" s="290"/>
      <c r="E85" s="294"/>
      <c r="F85" s="308"/>
      <c r="G85" s="290"/>
      <c r="H85" s="294"/>
      <c r="I85" s="308"/>
      <c r="J85" s="295"/>
      <c r="K85" s="295"/>
      <c r="L85" s="295"/>
      <c r="M85" s="296"/>
    </row>
    <row r="86" spans="1:13" ht="18" customHeight="1">
      <c r="A86" s="290">
        <v>44</v>
      </c>
      <c r="B86" s="294" t="s">
        <v>281</v>
      </c>
      <c r="C86" s="290" t="s">
        <v>254</v>
      </c>
      <c r="D86" s="290"/>
      <c r="E86" s="294" t="s">
        <v>30</v>
      </c>
      <c r="F86" s="308"/>
      <c r="G86" s="290"/>
      <c r="H86" s="294" t="s">
        <v>30</v>
      </c>
      <c r="I86" s="308"/>
      <c r="J86" s="295">
        <v>108000</v>
      </c>
      <c r="K86" s="295"/>
      <c r="L86" s="295"/>
      <c r="M86" s="296"/>
    </row>
    <row r="87" spans="1:13" ht="18" customHeight="1">
      <c r="A87" s="290"/>
      <c r="B87" s="307" t="s">
        <v>282</v>
      </c>
      <c r="C87" s="290"/>
      <c r="D87" s="290"/>
      <c r="E87" s="294"/>
      <c r="F87" s="308"/>
      <c r="G87" s="290"/>
      <c r="H87" s="294"/>
      <c r="I87" s="308"/>
      <c r="J87" s="301"/>
      <c r="K87" s="301"/>
      <c r="L87" s="301"/>
      <c r="M87" s="296"/>
    </row>
    <row r="88" spans="1:13" ht="18" customHeight="1">
      <c r="A88" s="290">
        <v>45</v>
      </c>
      <c r="B88" s="294" t="s">
        <v>283</v>
      </c>
      <c r="C88" s="290" t="s">
        <v>225</v>
      </c>
      <c r="D88" s="290" t="s">
        <v>76</v>
      </c>
      <c r="E88" s="294" t="s">
        <v>128</v>
      </c>
      <c r="F88" s="302" t="s">
        <v>29</v>
      </c>
      <c r="G88" s="290" t="s">
        <v>76</v>
      </c>
      <c r="H88" s="294" t="s">
        <v>128</v>
      </c>
      <c r="I88" s="302" t="s">
        <v>29</v>
      </c>
      <c r="J88" s="295">
        <v>356160</v>
      </c>
      <c r="K88" s="295">
        <v>42000</v>
      </c>
      <c r="L88" s="295"/>
      <c r="M88" s="296"/>
    </row>
    <row r="89" spans="1:13" ht="18" customHeight="1">
      <c r="A89" s="290"/>
      <c r="B89" s="315"/>
      <c r="C89" s="294" t="s">
        <v>284</v>
      </c>
      <c r="D89" s="298" t="s">
        <v>0</v>
      </c>
      <c r="E89" s="294" t="s">
        <v>127</v>
      </c>
      <c r="F89" s="308"/>
      <c r="G89" s="298"/>
      <c r="H89" s="294" t="s">
        <v>127</v>
      </c>
      <c r="I89" s="308"/>
      <c r="J89" s="301"/>
      <c r="K89" s="295" t="s">
        <v>336</v>
      </c>
      <c r="L89" s="301"/>
      <c r="M89" s="296"/>
    </row>
    <row r="90" spans="1:13" ht="18" customHeight="1">
      <c r="A90" s="290">
        <v>46</v>
      </c>
      <c r="B90" s="294" t="s">
        <v>285</v>
      </c>
      <c r="C90" s="316" t="s">
        <v>225</v>
      </c>
      <c r="D90" s="290" t="s">
        <v>77</v>
      </c>
      <c r="E90" s="294" t="s">
        <v>94</v>
      </c>
      <c r="F90" s="302" t="s">
        <v>234</v>
      </c>
      <c r="G90" s="290" t="s">
        <v>77</v>
      </c>
      <c r="H90" s="294" t="s">
        <v>94</v>
      </c>
      <c r="I90" s="302" t="s">
        <v>234</v>
      </c>
      <c r="J90" s="295">
        <v>226080</v>
      </c>
      <c r="K90" s="295"/>
      <c r="L90" s="295"/>
      <c r="M90" s="296"/>
    </row>
    <row r="91" spans="1:13" ht="18" customHeight="1">
      <c r="A91" s="290"/>
      <c r="B91" s="294"/>
      <c r="C91" s="317" t="s">
        <v>286</v>
      </c>
      <c r="D91" s="290" t="s">
        <v>0</v>
      </c>
      <c r="E91" s="294"/>
      <c r="F91" s="302"/>
      <c r="G91" s="290"/>
      <c r="H91" s="294"/>
      <c r="I91" s="302"/>
      <c r="J91" s="295"/>
      <c r="K91" s="295"/>
      <c r="L91" s="295"/>
      <c r="M91" s="296"/>
    </row>
    <row r="92" spans="1:13" ht="18" customHeight="1">
      <c r="A92" s="290">
        <v>47</v>
      </c>
      <c r="B92" s="294" t="s">
        <v>287</v>
      </c>
      <c r="C92" s="316" t="s">
        <v>225</v>
      </c>
      <c r="D92" s="318" t="s">
        <v>288</v>
      </c>
      <c r="E92" s="290" t="s">
        <v>129</v>
      </c>
      <c r="F92" s="290" t="s">
        <v>289</v>
      </c>
      <c r="G92" s="290">
        <v>56308660063</v>
      </c>
      <c r="H92" s="290" t="s">
        <v>129</v>
      </c>
      <c r="I92" s="290" t="s">
        <v>289</v>
      </c>
      <c r="J92" s="295"/>
      <c r="K92" s="295"/>
      <c r="L92" s="295"/>
      <c r="M92" s="296" t="s">
        <v>335</v>
      </c>
    </row>
    <row r="93" spans="1:13" ht="18" customHeight="1">
      <c r="A93" s="290"/>
      <c r="B93" s="294"/>
      <c r="C93" s="316" t="s">
        <v>286</v>
      </c>
      <c r="D93" s="318"/>
      <c r="E93" s="294" t="s">
        <v>0</v>
      </c>
      <c r="F93" s="290"/>
      <c r="G93" s="290"/>
      <c r="H93" s="294"/>
      <c r="I93" s="290"/>
      <c r="J93" s="295"/>
      <c r="K93" s="295"/>
      <c r="L93" s="295"/>
      <c r="M93" s="296"/>
    </row>
    <row r="94" spans="1:13" ht="18" customHeight="1">
      <c r="A94" s="290">
        <v>48</v>
      </c>
      <c r="B94" s="294" t="s">
        <v>290</v>
      </c>
      <c r="C94" s="316" t="s">
        <v>225</v>
      </c>
      <c r="D94" s="318" t="s">
        <v>291</v>
      </c>
      <c r="E94" s="290" t="s">
        <v>129</v>
      </c>
      <c r="F94" s="302" t="s">
        <v>292</v>
      </c>
      <c r="G94" s="290">
        <v>56308660064</v>
      </c>
      <c r="H94" s="290" t="s">
        <v>129</v>
      </c>
      <c r="I94" s="302" t="s">
        <v>292</v>
      </c>
      <c r="J94" s="295"/>
      <c r="K94" s="295"/>
      <c r="L94" s="295"/>
      <c r="M94" s="296" t="s">
        <v>335</v>
      </c>
    </row>
    <row r="95" spans="1:13" ht="18" customHeight="1">
      <c r="A95" s="290"/>
      <c r="B95" s="294"/>
      <c r="C95" s="316" t="s">
        <v>286</v>
      </c>
      <c r="D95" s="318"/>
      <c r="E95" s="294" t="s">
        <v>0</v>
      </c>
      <c r="F95" s="302"/>
      <c r="G95" s="290"/>
      <c r="H95" s="294"/>
      <c r="I95" s="302"/>
      <c r="J95" s="295"/>
      <c r="K95" s="295"/>
      <c r="L95" s="295"/>
      <c r="M95" s="296"/>
    </row>
    <row r="96" spans="1:13" ht="18" customHeight="1">
      <c r="A96" s="290">
        <v>49</v>
      </c>
      <c r="B96" s="294" t="s">
        <v>293</v>
      </c>
      <c r="C96" s="316" t="s">
        <v>225</v>
      </c>
      <c r="D96" s="318" t="s">
        <v>294</v>
      </c>
      <c r="E96" s="290" t="s">
        <v>129</v>
      </c>
      <c r="F96" s="290" t="s">
        <v>292</v>
      </c>
      <c r="G96" s="290">
        <v>56308660065</v>
      </c>
      <c r="H96" s="290" t="s">
        <v>129</v>
      </c>
      <c r="I96" s="290" t="s">
        <v>292</v>
      </c>
      <c r="J96" s="295"/>
      <c r="K96" s="295"/>
      <c r="L96" s="295"/>
      <c r="M96" s="296" t="s">
        <v>335</v>
      </c>
    </row>
    <row r="97" spans="1:13" ht="18" customHeight="1">
      <c r="A97" s="290"/>
      <c r="B97" s="294"/>
      <c r="C97" s="317" t="s">
        <v>286</v>
      </c>
      <c r="D97" s="318"/>
      <c r="E97" s="294" t="s">
        <v>0</v>
      </c>
      <c r="F97" s="290"/>
      <c r="G97" s="290"/>
      <c r="H97" s="294"/>
      <c r="I97" s="290"/>
      <c r="J97" s="295"/>
      <c r="K97" s="295"/>
      <c r="L97" s="295"/>
      <c r="M97" s="296"/>
    </row>
    <row r="98" spans="1:13" ht="18" customHeight="1">
      <c r="A98" s="290">
        <v>50</v>
      </c>
      <c r="B98" s="290" t="s">
        <v>334</v>
      </c>
      <c r="C98" s="316" t="s">
        <v>232</v>
      </c>
      <c r="D98" s="318" t="s">
        <v>295</v>
      </c>
      <c r="E98" s="290" t="s">
        <v>129</v>
      </c>
      <c r="F98" s="290" t="s">
        <v>289</v>
      </c>
      <c r="G98" s="290">
        <v>56308660066</v>
      </c>
      <c r="H98" s="290" t="s">
        <v>129</v>
      </c>
      <c r="I98" s="290" t="s">
        <v>289</v>
      </c>
      <c r="J98" s="295"/>
      <c r="K98" s="295"/>
      <c r="L98" s="295"/>
      <c r="M98" s="296" t="s">
        <v>335</v>
      </c>
    </row>
    <row r="99" spans="1:13" ht="18" customHeight="1">
      <c r="A99" s="290"/>
      <c r="B99" s="290"/>
      <c r="C99" s="319" t="s">
        <v>298</v>
      </c>
      <c r="D99" s="318"/>
      <c r="E99" s="294"/>
      <c r="F99" s="290"/>
      <c r="G99" s="290"/>
      <c r="H99" s="294"/>
      <c r="I99" s="290"/>
      <c r="J99" s="295"/>
      <c r="K99" s="295"/>
      <c r="L99" s="295"/>
      <c r="M99" s="296"/>
    </row>
    <row r="100" spans="1:13" ht="18" customHeight="1">
      <c r="A100" s="290">
        <v>51</v>
      </c>
      <c r="B100" s="294" t="s">
        <v>296</v>
      </c>
      <c r="C100" s="319" t="s">
        <v>232</v>
      </c>
      <c r="D100" s="318" t="s">
        <v>297</v>
      </c>
      <c r="E100" s="290" t="s">
        <v>129</v>
      </c>
      <c r="F100" s="290" t="s">
        <v>289</v>
      </c>
      <c r="G100" s="290">
        <v>56308660067</v>
      </c>
      <c r="H100" s="290" t="s">
        <v>129</v>
      </c>
      <c r="I100" s="290" t="s">
        <v>289</v>
      </c>
      <c r="J100" s="295"/>
      <c r="K100" s="295"/>
      <c r="L100" s="295"/>
      <c r="M100" s="296" t="s">
        <v>335</v>
      </c>
    </row>
    <row r="101" spans="1:14" ht="18" customHeight="1">
      <c r="A101" s="290"/>
      <c r="B101" s="294"/>
      <c r="C101" s="319" t="s">
        <v>298</v>
      </c>
      <c r="D101" s="318"/>
      <c r="E101" s="294"/>
      <c r="F101" s="290"/>
      <c r="G101" s="290"/>
      <c r="H101" s="294"/>
      <c r="I101" s="290"/>
      <c r="J101" s="295"/>
      <c r="K101" s="295"/>
      <c r="L101" s="295"/>
      <c r="M101" s="296"/>
      <c r="N101" s="56" t="s">
        <v>0</v>
      </c>
    </row>
    <row r="102" spans="1:13" ht="18" customHeight="1">
      <c r="A102" s="302"/>
      <c r="B102" s="307" t="s">
        <v>26</v>
      </c>
      <c r="C102" s="320"/>
      <c r="D102" s="290"/>
      <c r="E102" s="294" t="s">
        <v>0</v>
      </c>
      <c r="F102" s="309"/>
      <c r="G102" s="290"/>
      <c r="H102" s="294"/>
      <c r="I102" s="309"/>
      <c r="J102" s="295"/>
      <c r="K102" s="295"/>
      <c r="L102" s="295"/>
      <c r="M102" s="296"/>
    </row>
    <row r="103" spans="1:13" ht="18" customHeight="1">
      <c r="A103" s="290">
        <v>52</v>
      </c>
      <c r="B103" s="294" t="s">
        <v>205</v>
      </c>
      <c r="C103" s="294" t="s">
        <v>165</v>
      </c>
      <c r="D103" s="290"/>
      <c r="E103" s="294" t="s">
        <v>99</v>
      </c>
      <c r="F103" s="308"/>
      <c r="G103" s="290"/>
      <c r="H103" s="294" t="s">
        <v>99</v>
      </c>
      <c r="I103" s="308"/>
      <c r="J103" s="295">
        <v>175680</v>
      </c>
      <c r="K103" s="314"/>
      <c r="L103" s="314"/>
      <c r="M103" s="296"/>
    </row>
    <row r="104" spans="1:13" ht="18" customHeight="1">
      <c r="A104" s="290"/>
      <c r="B104" s="294"/>
      <c r="C104" s="320" t="s">
        <v>246</v>
      </c>
      <c r="D104" s="290"/>
      <c r="E104" s="294"/>
      <c r="F104" s="308"/>
      <c r="G104" s="290"/>
      <c r="H104" s="294"/>
      <c r="I104" s="308"/>
      <c r="J104" s="295"/>
      <c r="K104" s="314"/>
      <c r="L104" s="314"/>
      <c r="M104" s="296"/>
    </row>
    <row r="105" spans="1:13" ht="18" customHeight="1">
      <c r="A105" s="290">
        <v>53</v>
      </c>
      <c r="B105" s="294" t="s">
        <v>299</v>
      </c>
      <c r="C105" s="320" t="s">
        <v>232</v>
      </c>
      <c r="D105" s="290"/>
      <c r="E105" s="294" t="s">
        <v>300</v>
      </c>
      <c r="F105" s="309"/>
      <c r="G105" s="290"/>
      <c r="H105" s="294" t="s">
        <v>300</v>
      </c>
      <c r="I105" s="309"/>
      <c r="J105" s="295"/>
      <c r="K105" s="295"/>
      <c r="L105" s="295"/>
      <c r="M105" s="296" t="s">
        <v>335</v>
      </c>
    </row>
    <row r="106" spans="1:13" ht="18" customHeight="1">
      <c r="A106" s="290"/>
      <c r="B106" s="294"/>
      <c r="C106" s="321" t="s">
        <v>298</v>
      </c>
      <c r="D106" s="290"/>
      <c r="E106" s="294"/>
      <c r="F106" s="309"/>
      <c r="G106" s="290"/>
      <c r="H106" s="294"/>
      <c r="I106" s="309"/>
      <c r="J106" s="295"/>
      <c r="K106" s="295"/>
      <c r="L106" s="295"/>
      <c r="M106" s="296"/>
    </row>
    <row r="107" spans="1:13" ht="18" customHeight="1">
      <c r="A107" s="290">
        <v>54</v>
      </c>
      <c r="B107" s="294" t="s">
        <v>208</v>
      </c>
      <c r="C107" s="294" t="s">
        <v>165</v>
      </c>
      <c r="D107" s="322"/>
      <c r="E107" s="294" t="s">
        <v>300</v>
      </c>
      <c r="F107" s="323"/>
      <c r="G107" s="322"/>
      <c r="H107" s="294" t="s">
        <v>300</v>
      </c>
      <c r="I107" s="323"/>
      <c r="J107" s="295"/>
      <c r="K107" s="324"/>
      <c r="L107" s="324"/>
      <c r="M107" s="296" t="s">
        <v>335</v>
      </c>
    </row>
    <row r="108" spans="1:13" ht="18" customHeight="1">
      <c r="A108" s="290"/>
      <c r="B108" s="294"/>
      <c r="C108" s="290" t="s">
        <v>246</v>
      </c>
      <c r="D108" s="322"/>
      <c r="E108" s="294"/>
      <c r="F108" s="323"/>
      <c r="G108" s="322"/>
      <c r="H108" s="294"/>
      <c r="I108" s="323"/>
      <c r="J108" s="295"/>
      <c r="K108" s="324"/>
      <c r="L108" s="324"/>
      <c r="M108" s="296"/>
    </row>
    <row r="109" spans="1:13" ht="18" customHeight="1">
      <c r="A109" s="290">
        <v>55</v>
      </c>
      <c r="B109" s="294" t="s">
        <v>206</v>
      </c>
      <c r="C109" s="290" t="s">
        <v>232</v>
      </c>
      <c r="D109" s="290"/>
      <c r="E109" s="294" t="s">
        <v>300</v>
      </c>
      <c r="F109" s="309"/>
      <c r="G109" s="290" t="s">
        <v>0</v>
      </c>
      <c r="H109" s="294" t="s">
        <v>300</v>
      </c>
      <c r="I109" s="308"/>
      <c r="J109" s="295"/>
      <c r="K109" s="295"/>
      <c r="L109" s="295"/>
      <c r="M109" s="296" t="s">
        <v>335</v>
      </c>
    </row>
    <row r="110" spans="1:13" ht="18" customHeight="1">
      <c r="A110" s="290"/>
      <c r="B110" s="294"/>
      <c r="C110" s="294" t="s">
        <v>298</v>
      </c>
      <c r="D110" s="290" t="s">
        <v>0</v>
      </c>
      <c r="E110" s="294"/>
      <c r="F110" s="309"/>
      <c r="G110" s="290"/>
      <c r="H110" s="294"/>
      <c r="I110" s="308"/>
      <c r="J110" s="295"/>
      <c r="K110" s="295"/>
      <c r="L110" s="295"/>
      <c r="M110" s="296"/>
    </row>
    <row r="111" spans="1:14" ht="18" customHeight="1">
      <c r="A111" s="290">
        <v>56</v>
      </c>
      <c r="B111" s="294" t="s">
        <v>301</v>
      </c>
      <c r="C111" s="290" t="s">
        <v>232</v>
      </c>
      <c r="D111" s="322"/>
      <c r="E111" s="294" t="s">
        <v>300</v>
      </c>
      <c r="F111" s="323"/>
      <c r="G111" s="322"/>
      <c r="H111" s="294" t="s">
        <v>300</v>
      </c>
      <c r="I111" s="323"/>
      <c r="J111" s="295"/>
      <c r="K111" s="324"/>
      <c r="L111" s="325"/>
      <c r="M111" s="296" t="s">
        <v>335</v>
      </c>
      <c r="N111" s="56" t="s">
        <v>0</v>
      </c>
    </row>
    <row r="112" spans="1:13" ht="18" customHeight="1">
      <c r="A112" s="290"/>
      <c r="B112" s="294"/>
      <c r="C112" s="317" t="s">
        <v>298</v>
      </c>
      <c r="D112" s="322"/>
      <c r="E112" s="294"/>
      <c r="F112" s="323"/>
      <c r="G112" s="322"/>
      <c r="H112" s="294"/>
      <c r="I112" s="323"/>
      <c r="J112" s="295"/>
      <c r="K112" s="324"/>
      <c r="L112" s="325"/>
      <c r="M112" s="305"/>
    </row>
    <row r="113" spans="1:13" ht="18" customHeight="1">
      <c r="A113" s="290">
        <v>57</v>
      </c>
      <c r="B113" s="294" t="s">
        <v>302</v>
      </c>
      <c r="C113" s="316" t="s">
        <v>232</v>
      </c>
      <c r="D113" s="290"/>
      <c r="E113" s="294" t="s">
        <v>300</v>
      </c>
      <c r="F113" s="309"/>
      <c r="G113" s="290"/>
      <c r="H113" s="294" t="s">
        <v>300</v>
      </c>
      <c r="I113" s="309"/>
      <c r="J113" s="295"/>
      <c r="K113" s="295"/>
      <c r="L113" s="295"/>
      <c r="M113" s="296" t="s">
        <v>335</v>
      </c>
    </row>
    <row r="114" spans="1:13" ht="18" customHeight="1">
      <c r="A114" s="290"/>
      <c r="B114" s="294"/>
      <c r="C114" s="317" t="s">
        <v>298</v>
      </c>
      <c r="D114" s="290"/>
      <c r="E114" s="294"/>
      <c r="F114" s="309"/>
      <c r="G114" s="290"/>
      <c r="H114" s="294"/>
      <c r="I114" s="309"/>
      <c r="J114" s="295"/>
      <c r="K114" s="295"/>
      <c r="L114" s="295"/>
      <c r="M114" s="296"/>
    </row>
    <row r="115" spans="1:13" ht="18" customHeight="1">
      <c r="A115" s="290"/>
      <c r="B115" s="294"/>
      <c r="C115" s="326"/>
      <c r="D115" s="290"/>
      <c r="E115" s="294"/>
      <c r="F115" s="309"/>
      <c r="G115" s="290"/>
      <c r="H115" s="294"/>
      <c r="I115" s="309"/>
      <c r="J115" s="295"/>
      <c r="K115" s="295"/>
      <c r="L115" s="295"/>
      <c r="M115" s="296"/>
    </row>
    <row r="116" spans="1:13" ht="18" customHeight="1">
      <c r="A116" s="302"/>
      <c r="B116" s="307" t="s">
        <v>27</v>
      </c>
      <c r="C116" s="327"/>
      <c r="D116" s="290"/>
      <c r="E116" s="294"/>
      <c r="F116" s="309"/>
      <c r="G116" s="290"/>
      <c r="H116" s="294"/>
      <c r="I116" s="309"/>
      <c r="J116" s="295"/>
      <c r="K116" s="295"/>
      <c r="L116" s="295"/>
      <c r="M116" s="296"/>
    </row>
    <row r="117" spans="1:13" ht="18" customHeight="1">
      <c r="A117" s="290">
        <v>58</v>
      </c>
      <c r="B117" s="294" t="s">
        <v>303</v>
      </c>
      <c r="C117" s="294" t="s">
        <v>165</v>
      </c>
      <c r="D117" s="298"/>
      <c r="E117" s="294" t="s">
        <v>304</v>
      </c>
      <c r="F117" s="308"/>
      <c r="G117" s="298"/>
      <c r="H117" s="294" t="s">
        <v>304</v>
      </c>
      <c r="I117" s="308"/>
      <c r="J117" s="295">
        <v>108000</v>
      </c>
      <c r="K117" s="295"/>
      <c r="L117" s="295"/>
      <c r="M117" s="296"/>
    </row>
    <row r="118" spans="1:13" ht="18" customHeight="1">
      <c r="A118" s="290">
        <v>59</v>
      </c>
      <c r="B118" s="294" t="s">
        <v>305</v>
      </c>
      <c r="C118" s="294" t="s">
        <v>306</v>
      </c>
      <c r="D118" s="290"/>
      <c r="E118" s="294" t="s">
        <v>304</v>
      </c>
      <c r="F118" s="309"/>
      <c r="G118" s="290" t="s">
        <v>0</v>
      </c>
      <c r="H118" s="294" t="s">
        <v>304</v>
      </c>
      <c r="I118" s="309"/>
      <c r="J118" s="295">
        <v>108000</v>
      </c>
      <c r="K118" s="295"/>
      <c r="L118" s="295"/>
      <c r="M118" s="296"/>
    </row>
    <row r="119" spans="1:13" ht="18" customHeight="1">
      <c r="A119" s="290">
        <v>60</v>
      </c>
      <c r="B119" s="298" t="s">
        <v>307</v>
      </c>
      <c r="C119" s="294" t="s">
        <v>165</v>
      </c>
      <c r="D119" s="298" t="s">
        <v>0</v>
      </c>
      <c r="E119" s="294" t="s">
        <v>304</v>
      </c>
      <c r="F119" s="308"/>
      <c r="G119" s="298"/>
      <c r="H119" s="294" t="s">
        <v>304</v>
      </c>
      <c r="I119" s="308"/>
      <c r="J119" s="295">
        <v>108000</v>
      </c>
      <c r="K119" s="301"/>
      <c r="L119" s="301"/>
      <c r="M119" s="296"/>
    </row>
    <row r="120" spans="1:13" ht="18" customHeight="1">
      <c r="A120" s="302"/>
      <c r="B120" s="307" t="s">
        <v>49</v>
      </c>
      <c r="C120" s="290"/>
      <c r="D120" s="290"/>
      <c r="E120" s="294"/>
      <c r="F120" s="309"/>
      <c r="G120" s="290"/>
      <c r="H120" s="294"/>
      <c r="I120" s="309"/>
      <c r="J120" s="295"/>
      <c r="K120" s="295"/>
      <c r="L120" s="295"/>
      <c r="M120" s="296"/>
    </row>
    <row r="121" spans="1:13" ht="18" customHeight="1">
      <c r="A121" s="290">
        <v>61</v>
      </c>
      <c r="B121" s="294" t="s">
        <v>308</v>
      </c>
      <c r="C121" s="290" t="s">
        <v>232</v>
      </c>
      <c r="D121" s="290" t="s">
        <v>66</v>
      </c>
      <c r="E121" s="294" t="s">
        <v>95</v>
      </c>
      <c r="F121" s="370" t="s">
        <v>213</v>
      </c>
      <c r="G121" s="290" t="s">
        <v>66</v>
      </c>
      <c r="H121" s="294" t="s">
        <v>95</v>
      </c>
      <c r="I121" s="290" t="s">
        <v>234</v>
      </c>
      <c r="J121" s="295">
        <v>207480</v>
      </c>
      <c r="K121" s="301"/>
      <c r="L121" s="301"/>
      <c r="M121" s="296"/>
    </row>
    <row r="122" spans="1:13" ht="18" customHeight="1">
      <c r="A122" s="302"/>
      <c r="B122" s="298"/>
      <c r="C122" s="294" t="s">
        <v>164</v>
      </c>
      <c r="D122" s="290"/>
      <c r="E122" s="300"/>
      <c r="F122" s="308"/>
      <c r="G122" s="290"/>
      <c r="H122" s="300"/>
      <c r="I122" s="308"/>
      <c r="J122" s="295"/>
      <c r="K122" s="295"/>
      <c r="L122" s="295"/>
      <c r="M122" s="296"/>
    </row>
    <row r="123" spans="1:13" ht="18" customHeight="1">
      <c r="A123" s="388"/>
      <c r="B123" s="389"/>
      <c r="C123" s="390"/>
      <c r="D123" s="390"/>
      <c r="E123" s="389"/>
      <c r="F123" s="391"/>
      <c r="G123" s="390"/>
      <c r="H123" s="389"/>
      <c r="I123" s="391"/>
      <c r="J123" s="392"/>
      <c r="K123" s="392"/>
      <c r="L123" s="392"/>
      <c r="M123" s="393"/>
    </row>
    <row r="124" spans="1:13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8" customHeight="1">
      <c r="A125" s="380"/>
      <c r="B125" s="379"/>
      <c r="C125" s="379"/>
      <c r="D125" s="380"/>
      <c r="E125" s="379"/>
      <c r="F125" s="381"/>
      <c r="G125" s="380"/>
      <c r="H125" s="379"/>
      <c r="I125" s="381"/>
      <c r="J125" s="69"/>
      <c r="K125" s="381"/>
      <c r="L125" s="381"/>
      <c r="M125" s="382"/>
    </row>
    <row r="126" spans="1:13" ht="18" customHeight="1">
      <c r="A126" s="380"/>
      <c r="B126" s="379"/>
      <c r="C126" s="379"/>
      <c r="D126" s="380"/>
      <c r="E126" s="379"/>
      <c r="F126" s="381"/>
      <c r="G126" s="380"/>
      <c r="H126" s="379"/>
      <c r="I126" s="381"/>
      <c r="J126" s="69"/>
      <c r="K126" s="381"/>
      <c r="L126" s="381"/>
      <c r="M126" s="382"/>
    </row>
    <row r="127" spans="1:13" ht="18" customHeight="1">
      <c r="A127" s="395"/>
      <c r="B127" s="494"/>
      <c r="C127" s="494"/>
      <c r="D127" s="494"/>
      <c r="E127" s="494"/>
      <c r="F127" s="328"/>
      <c r="G127" s="328"/>
      <c r="H127" s="494"/>
      <c r="I127" s="494"/>
      <c r="J127" s="494"/>
      <c r="K127" s="494"/>
      <c r="L127" s="381"/>
      <c r="M127" s="382"/>
    </row>
    <row r="128" spans="1:13" ht="18" customHeight="1">
      <c r="A128" s="395"/>
      <c r="B128" s="494"/>
      <c r="C128" s="494"/>
      <c r="D128" s="494"/>
      <c r="E128" s="494"/>
      <c r="F128" s="328"/>
      <c r="G128" s="328"/>
      <c r="H128" s="494"/>
      <c r="I128" s="494"/>
      <c r="J128" s="494"/>
      <c r="K128" s="494"/>
      <c r="L128" s="381"/>
      <c r="M128" s="382"/>
    </row>
    <row r="129" spans="1:13" ht="18" customHeight="1">
      <c r="A129" s="395"/>
      <c r="B129" s="494"/>
      <c r="C129" s="494"/>
      <c r="D129" s="494"/>
      <c r="E129" s="494"/>
      <c r="F129" s="328"/>
      <c r="G129" s="328"/>
      <c r="H129" s="494"/>
      <c r="I129" s="494"/>
      <c r="J129" s="494"/>
      <c r="K129" s="494"/>
      <c r="L129" s="382"/>
      <c r="M129" s="382"/>
    </row>
    <row r="130" spans="1:13" ht="18" customHeight="1">
      <c r="A130" s="395"/>
      <c r="B130" s="494"/>
      <c r="C130" s="494"/>
      <c r="D130" s="494"/>
      <c r="E130" s="494"/>
      <c r="F130" s="328"/>
      <c r="G130" s="328"/>
      <c r="H130" s="494"/>
      <c r="I130" s="494"/>
      <c r="J130" s="494"/>
      <c r="K130" s="494"/>
      <c r="L130" s="381"/>
      <c r="M130" s="382"/>
    </row>
    <row r="131" spans="1:13" ht="18" customHeight="1">
      <c r="A131" s="380"/>
      <c r="B131" s="379"/>
      <c r="C131" s="379"/>
      <c r="D131" s="380"/>
      <c r="E131" s="379"/>
      <c r="F131" s="381"/>
      <c r="G131" s="380"/>
      <c r="H131" s="379"/>
      <c r="I131" s="381"/>
      <c r="J131" s="69"/>
      <c r="K131" s="381"/>
      <c r="L131" s="381"/>
      <c r="M131" s="382"/>
    </row>
    <row r="132" spans="1:13" ht="18" customHeight="1">
      <c r="A132" s="380"/>
      <c r="B132" s="379"/>
      <c r="C132" s="379"/>
      <c r="D132" s="380"/>
      <c r="E132" s="379"/>
      <c r="F132" s="381"/>
      <c r="G132" s="380"/>
      <c r="H132" s="379"/>
      <c r="I132" s="381"/>
      <c r="J132" s="69"/>
      <c r="K132" s="381"/>
      <c r="L132" s="381"/>
      <c r="M132" s="382"/>
    </row>
    <row r="133" spans="1:13" ht="18" customHeight="1">
      <c r="A133" s="380"/>
      <c r="B133" s="379"/>
      <c r="C133" s="379"/>
      <c r="D133" s="380"/>
      <c r="E133" s="379"/>
      <c r="F133" s="381"/>
      <c r="G133" s="380"/>
      <c r="H133" s="379"/>
      <c r="I133" s="381"/>
      <c r="J133" s="69"/>
      <c r="K133" s="381"/>
      <c r="L133" s="381"/>
      <c r="M133" s="382"/>
    </row>
    <row r="134" spans="1:13" ht="18" customHeight="1">
      <c r="A134" s="380"/>
      <c r="B134" s="379"/>
      <c r="C134" s="379"/>
      <c r="D134" s="380"/>
      <c r="E134" s="379"/>
      <c r="F134" s="381"/>
      <c r="G134" s="380"/>
      <c r="H134" s="379"/>
      <c r="I134" s="381"/>
      <c r="J134" s="69"/>
      <c r="K134" s="381"/>
      <c r="L134" s="381"/>
      <c r="M134" s="382"/>
    </row>
    <row r="135" spans="1:13" ht="18" customHeight="1">
      <c r="A135" s="380"/>
      <c r="B135" s="379"/>
      <c r="C135" s="379"/>
      <c r="D135" s="380"/>
      <c r="E135" s="379"/>
      <c r="F135" s="381"/>
      <c r="G135" s="380"/>
      <c r="H135" s="379"/>
      <c r="I135" s="381"/>
      <c r="J135" s="69"/>
      <c r="K135" s="381"/>
      <c r="L135" s="381"/>
      <c r="M135" s="382"/>
    </row>
    <row r="136" spans="1:13" ht="18" customHeight="1">
      <c r="A136" s="380"/>
      <c r="B136" s="379"/>
      <c r="C136" s="379"/>
      <c r="D136" s="380"/>
      <c r="E136" s="379"/>
      <c r="F136" s="381"/>
      <c r="G136" s="380"/>
      <c r="H136" s="379"/>
      <c r="I136" s="382"/>
      <c r="J136" s="69"/>
      <c r="K136" s="382"/>
      <c r="L136" s="381"/>
      <c r="M136" s="382"/>
    </row>
    <row r="137" spans="1:13" ht="18" customHeight="1">
      <c r="A137" s="380"/>
      <c r="B137" s="493"/>
      <c r="C137" s="493"/>
      <c r="D137" s="493"/>
      <c r="E137" s="493"/>
      <c r="F137" s="382"/>
      <c r="G137" s="493"/>
      <c r="H137" s="493"/>
      <c r="I137" s="382"/>
      <c r="J137" s="69"/>
      <c r="K137" s="69"/>
      <c r="L137" s="174"/>
      <c r="M137" s="380"/>
    </row>
    <row r="138" spans="1:13" ht="18" customHeight="1">
      <c r="A138" s="380"/>
      <c r="B138" s="382"/>
      <c r="C138" s="382"/>
      <c r="D138" s="380"/>
      <c r="E138" s="379"/>
      <c r="F138" s="381"/>
      <c r="G138" s="380"/>
      <c r="H138" s="379"/>
      <c r="I138" s="381"/>
      <c r="J138" s="69"/>
      <c r="K138" s="69"/>
      <c r="L138" s="174"/>
      <c r="M138" s="383"/>
    </row>
    <row r="139" spans="1:13" ht="18" customHeight="1">
      <c r="A139" s="380"/>
      <c r="B139" s="382"/>
      <c r="C139" s="379"/>
      <c r="D139" s="380"/>
      <c r="E139" s="379"/>
      <c r="F139" s="381"/>
      <c r="G139" s="380"/>
      <c r="H139" s="379"/>
      <c r="I139" s="381"/>
      <c r="J139" s="69"/>
      <c r="K139" s="69"/>
      <c r="L139" s="174"/>
      <c r="M139" s="380"/>
    </row>
    <row r="140" spans="1:13" ht="18" customHeight="1">
      <c r="A140" s="380"/>
      <c r="B140" s="382"/>
      <c r="C140" s="379"/>
      <c r="D140" s="380"/>
      <c r="E140" s="379"/>
      <c r="F140" s="381"/>
      <c r="G140" s="380"/>
      <c r="H140" s="379"/>
      <c r="I140" s="381"/>
      <c r="J140" s="69"/>
      <c r="K140" s="69"/>
      <c r="L140" s="174"/>
      <c r="M140" s="380"/>
    </row>
    <row r="141" spans="1:13" ht="18" customHeight="1">
      <c r="A141" s="380"/>
      <c r="B141" s="382"/>
      <c r="C141" s="379"/>
      <c r="D141" s="380"/>
      <c r="E141" s="379"/>
      <c r="F141" s="381"/>
      <c r="G141" s="380"/>
      <c r="H141" s="379"/>
      <c r="I141" s="381"/>
      <c r="J141" s="69"/>
      <c r="K141" s="69"/>
      <c r="L141" s="174"/>
      <c r="M141" s="380"/>
    </row>
    <row r="142" spans="1:13" ht="18" customHeight="1">
      <c r="A142" s="380"/>
      <c r="B142" s="382"/>
      <c r="C142" s="379"/>
      <c r="D142" s="380"/>
      <c r="E142" s="379"/>
      <c r="F142" s="381"/>
      <c r="G142" s="380"/>
      <c r="H142" s="379"/>
      <c r="I142" s="381"/>
      <c r="J142" s="69"/>
      <c r="K142" s="69"/>
      <c r="L142" s="174"/>
      <c r="M142" s="380"/>
    </row>
    <row r="143" spans="1:13" ht="18" customHeight="1">
      <c r="A143" s="380"/>
      <c r="B143" s="382"/>
      <c r="C143" s="379"/>
      <c r="D143" s="380"/>
      <c r="E143" s="379"/>
      <c r="F143" s="381"/>
      <c r="G143" s="380"/>
      <c r="H143" s="379"/>
      <c r="I143" s="381"/>
      <c r="J143" s="69"/>
      <c r="K143" s="69"/>
      <c r="L143" s="174"/>
      <c r="M143" s="380"/>
    </row>
    <row r="144" spans="1:13" ht="18" customHeight="1">
      <c r="A144" s="380"/>
      <c r="B144" s="382"/>
      <c r="C144" s="379"/>
      <c r="D144" s="380"/>
      <c r="E144" s="379"/>
      <c r="F144" s="381"/>
      <c r="G144" s="380"/>
      <c r="H144" s="379"/>
      <c r="I144" s="381"/>
      <c r="J144" s="69"/>
      <c r="K144" s="69"/>
      <c r="L144" s="174"/>
      <c r="M144" s="380"/>
    </row>
    <row r="145" spans="1:13" ht="18" customHeight="1">
      <c r="A145" s="380"/>
      <c r="B145" s="382"/>
      <c r="C145" s="379"/>
      <c r="D145" s="380"/>
      <c r="E145" s="379"/>
      <c r="F145" s="381"/>
      <c r="G145" s="380"/>
      <c r="H145" s="379"/>
      <c r="I145" s="381"/>
      <c r="J145" s="69"/>
      <c r="K145" s="69"/>
      <c r="L145" s="174"/>
      <c r="M145" s="380"/>
    </row>
    <row r="146" spans="1:14" ht="18" customHeight="1">
      <c r="A146" s="380"/>
      <c r="B146" s="379"/>
      <c r="C146" s="379"/>
      <c r="D146" s="380"/>
      <c r="E146" s="379"/>
      <c r="F146" s="381"/>
      <c r="G146" s="380"/>
      <c r="H146" s="379"/>
      <c r="I146" s="381"/>
      <c r="J146" s="69"/>
      <c r="K146" s="69"/>
      <c r="L146" s="174"/>
      <c r="M146" s="380"/>
      <c r="N146" s="56" t="s">
        <v>0</v>
      </c>
    </row>
    <row r="147" spans="1:13" ht="18" customHeight="1">
      <c r="A147" s="394"/>
      <c r="B147" s="384"/>
      <c r="C147" s="384"/>
      <c r="D147" s="385"/>
      <c r="E147" s="384"/>
      <c r="F147" s="386"/>
      <c r="G147" s="385"/>
      <c r="H147" s="384"/>
      <c r="I147" s="386"/>
      <c r="J147" s="387"/>
      <c r="K147" s="387"/>
      <c r="L147" s="497"/>
      <c r="M147" s="497"/>
    </row>
    <row r="148" spans="1:13" ht="18" customHeight="1">
      <c r="A148" s="182"/>
      <c r="B148" s="375"/>
      <c r="C148" s="375"/>
      <c r="D148" s="376"/>
      <c r="E148" s="375"/>
      <c r="F148" s="377"/>
      <c r="G148" s="376"/>
      <c r="H148" s="375"/>
      <c r="I148" s="377"/>
      <c r="J148" s="378"/>
      <c r="K148" s="378"/>
      <c r="L148" s="498"/>
      <c r="M148" s="499"/>
    </row>
    <row r="149" spans="1:13" ht="18" customHeight="1">
      <c r="A149" s="182"/>
      <c r="B149" s="183"/>
      <c r="C149" s="183"/>
      <c r="D149" s="182"/>
      <c r="E149" s="183"/>
      <c r="F149" s="184"/>
      <c r="G149" s="182"/>
      <c r="H149" s="183"/>
      <c r="I149" s="184"/>
      <c r="J149" s="182"/>
      <c r="K149" s="182"/>
      <c r="L149" s="488"/>
      <c r="M149" s="489"/>
    </row>
    <row r="150" spans="1:13" ht="18" customHeight="1">
      <c r="A150" s="62"/>
      <c r="B150" s="139"/>
      <c r="C150" s="63"/>
      <c r="D150" s="62"/>
      <c r="E150" s="139"/>
      <c r="F150" s="181"/>
      <c r="G150" s="62"/>
      <c r="H150" s="139"/>
      <c r="I150" s="181"/>
      <c r="J150" s="64"/>
      <c r="K150" s="181"/>
      <c r="L150" s="181"/>
      <c r="M150" s="62"/>
    </row>
    <row r="151" spans="1:13" ht="18" customHeight="1">
      <c r="A151" s="182"/>
      <c r="B151" s="183"/>
      <c r="C151" s="183"/>
      <c r="D151" s="182"/>
      <c r="E151" s="183"/>
      <c r="F151" s="184"/>
      <c r="G151" s="182"/>
      <c r="H151" s="183"/>
      <c r="I151" s="184"/>
      <c r="J151" s="182"/>
      <c r="K151" s="182"/>
      <c r="L151" s="488"/>
      <c r="M151" s="489"/>
    </row>
    <row r="152" spans="1:13" ht="18" customHeight="1">
      <c r="A152" s="182"/>
      <c r="B152" s="183"/>
      <c r="C152" s="183"/>
      <c r="D152" s="182"/>
      <c r="E152" s="183"/>
      <c r="F152" s="184"/>
      <c r="G152" s="182"/>
      <c r="H152" s="183"/>
      <c r="I152" s="184"/>
      <c r="J152" s="182"/>
      <c r="K152" s="182"/>
      <c r="L152" s="488"/>
      <c r="M152" s="489"/>
    </row>
    <row r="153" spans="1:13" ht="18" customHeight="1">
      <c r="A153" s="182"/>
      <c r="B153" s="183"/>
      <c r="C153" s="183"/>
      <c r="D153" s="182"/>
      <c r="E153" s="183"/>
      <c r="F153" s="184"/>
      <c r="G153" s="182"/>
      <c r="H153" s="183"/>
      <c r="I153" s="184"/>
      <c r="J153" s="185"/>
      <c r="K153" s="185"/>
      <c r="L153" s="488"/>
      <c r="M153" s="489"/>
    </row>
    <row r="154" spans="1:13" ht="18" customHeight="1">
      <c r="A154" s="182"/>
      <c r="B154" s="183"/>
      <c r="C154" s="183"/>
      <c r="D154" s="182"/>
      <c r="E154" s="183"/>
      <c r="F154" s="184"/>
      <c r="G154" s="182"/>
      <c r="H154" s="183"/>
      <c r="I154" s="184"/>
      <c r="J154" s="185"/>
      <c r="K154" s="185"/>
      <c r="L154" s="488"/>
      <c r="M154" s="489"/>
    </row>
    <row r="155" spans="1:13" ht="18" customHeight="1">
      <c r="A155" s="182"/>
      <c r="B155" s="183"/>
      <c r="C155" s="183"/>
      <c r="D155" s="182"/>
      <c r="E155" s="183"/>
      <c r="F155" s="184"/>
      <c r="G155" s="182"/>
      <c r="H155" s="183"/>
      <c r="I155" s="184"/>
      <c r="J155" s="182"/>
      <c r="K155" s="182"/>
      <c r="L155" s="488"/>
      <c r="M155" s="489"/>
    </row>
    <row r="156" spans="1:13" ht="18" customHeight="1">
      <c r="A156" s="182"/>
      <c r="B156" s="183"/>
      <c r="C156" s="183"/>
      <c r="D156" s="182"/>
      <c r="E156" s="183"/>
      <c r="F156" s="184"/>
      <c r="G156" s="182"/>
      <c r="H156" s="183"/>
      <c r="I156" s="184"/>
      <c r="J156" s="182"/>
      <c r="K156" s="182"/>
      <c r="L156" s="488"/>
      <c r="M156" s="489"/>
    </row>
    <row r="157" spans="1:13" ht="18" customHeight="1">
      <c r="A157" s="59"/>
      <c r="B157" s="138"/>
      <c r="C157" s="137"/>
      <c r="D157" s="59"/>
      <c r="E157" s="138"/>
      <c r="F157" s="60"/>
      <c r="G157" s="59"/>
      <c r="H157" s="138"/>
      <c r="I157" s="60"/>
      <c r="J157" s="61"/>
      <c r="K157" s="61"/>
      <c r="L157" s="143"/>
      <c r="M157" s="59"/>
    </row>
    <row r="158" spans="1:13" ht="18" customHeight="1">
      <c r="A158" s="59"/>
      <c r="B158" s="138"/>
      <c r="C158" s="137"/>
      <c r="D158" s="59"/>
      <c r="E158" s="138"/>
      <c r="F158" s="60"/>
      <c r="G158" s="59"/>
      <c r="H158" s="138"/>
      <c r="I158" s="60"/>
      <c r="J158" s="61"/>
      <c r="K158" s="61"/>
      <c r="L158" s="143"/>
      <c r="M158" s="59"/>
    </row>
    <row r="159" spans="1:13" ht="18" customHeight="1">
      <c r="A159" s="59"/>
      <c r="B159" s="137"/>
      <c r="C159" s="137"/>
      <c r="D159" s="59"/>
      <c r="E159" s="137"/>
      <c r="F159" s="60"/>
      <c r="G159" s="59"/>
      <c r="H159" s="137"/>
      <c r="I159" s="60"/>
      <c r="J159" s="61"/>
      <c r="K159" s="144"/>
      <c r="L159" s="144"/>
      <c r="M159" s="144"/>
    </row>
    <row r="160" spans="1:13" ht="18" customHeight="1">
      <c r="A160" s="59"/>
      <c r="B160" s="137"/>
      <c r="C160" s="137"/>
      <c r="D160" s="59"/>
      <c r="E160" s="137"/>
      <c r="F160" s="60"/>
      <c r="G160" s="59"/>
      <c r="H160" s="137"/>
      <c r="I160" s="60"/>
      <c r="J160" s="61"/>
      <c r="K160" s="144"/>
      <c r="L160" s="144"/>
      <c r="M160" s="144"/>
    </row>
    <row r="161" spans="1:13" ht="18" customHeight="1">
      <c r="A161" s="59"/>
      <c r="B161" s="138"/>
      <c r="C161" s="137"/>
      <c r="D161" s="59"/>
      <c r="E161" s="138"/>
      <c r="F161" s="60"/>
      <c r="G161" s="59"/>
      <c r="H161" s="138"/>
      <c r="I161" s="60"/>
      <c r="J161" s="61"/>
      <c r="K161" s="61"/>
      <c r="L161" s="143"/>
      <c r="M161" s="59"/>
    </row>
    <row r="162" spans="1:13" ht="18" customHeight="1">
      <c r="A162" s="182"/>
      <c r="B162" s="183"/>
      <c r="C162" s="183"/>
      <c r="D162" s="182"/>
      <c r="E162" s="183"/>
      <c r="F162" s="186"/>
      <c r="G162" s="182"/>
      <c r="H162" s="183"/>
      <c r="I162" s="186"/>
      <c r="J162" s="182"/>
      <c r="K162" s="182"/>
      <c r="L162" s="488"/>
      <c r="M162" s="489"/>
    </row>
    <row r="163" spans="1:13" ht="18" customHeight="1">
      <c r="A163" s="182"/>
      <c r="B163" s="183"/>
      <c r="C163" s="183"/>
      <c r="D163" s="182"/>
      <c r="E163" s="183"/>
      <c r="F163" s="186"/>
      <c r="G163" s="182"/>
      <c r="H163" s="183"/>
      <c r="I163" s="186"/>
      <c r="J163" s="182"/>
      <c r="K163" s="182"/>
      <c r="L163" s="488"/>
      <c r="M163" s="489"/>
    </row>
    <row r="164" spans="1:13" ht="18" customHeight="1">
      <c r="A164" s="59"/>
      <c r="B164" s="137"/>
      <c r="C164" s="137"/>
      <c r="D164" s="59"/>
      <c r="E164" s="137"/>
      <c r="F164" s="60"/>
      <c r="G164" s="59"/>
      <c r="H164" s="137"/>
      <c r="I164" s="60"/>
      <c r="J164" s="61"/>
      <c r="K164" s="61"/>
      <c r="L164" s="143"/>
      <c r="M164" s="59"/>
    </row>
    <row r="165" spans="1:13" ht="18" customHeight="1">
      <c r="A165" s="59"/>
      <c r="B165" s="137"/>
      <c r="C165" s="137"/>
      <c r="D165" s="59"/>
      <c r="E165" s="137"/>
      <c r="F165" s="60"/>
      <c r="G165" s="59"/>
      <c r="H165" s="137"/>
      <c r="I165" s="60"/>
      <c r="J165" s="61"/>
      <c r="K165" s="61"/>
      <c r="L165" s="143"/>
      <c r="M165" s="59"/>
    </row>
    <row r="166" spans="1:13" ht="18" customHeight="1">
      <c r="A166" s="59"/>
      <c r="B166" s="137"/>
      <c r="C166" s="137"/>
      <c r="D166" s="59"/>
      <c r="E166" s="137"/>
      <c r="F166" s="60"/>
      <c r="G166" s="59"/>
      <c r="H166" s="137"/>
      <c r="I166" s="60"/>
      <c r="J166" s="61"/>
      <c r="K166" s="61"/>
      <c r="L166" s="143"/>
      <c r="M166" s="143"/>
    </row>
    <row r="167" spans="1:13" ht="18" customHeight="1">
      <c r="A167" s="59"/>
      <c r="B167" s="138"/>
      <c r="C167" s="137"/>
      <c r="D167" s="59"/>
      <c r="E167" s="137"/>
      <c r="F167" s="60"/>
      <c r="G167" s="59"/>
      <c r="H167" s="137"/>
      <c r="I167" s="60"/>
      <c r="J167" s="61"/>
      <c r="K167" s="61"/>
      <c r="L167" s="143"/>
      <c r="M167" s="59"/>
    </row>
    <row r="168" spans="1:13" ht="18" customHeight="1">
      <c r="A168" s="59"/>
      <c r="B168" s="137"/>
      <c r="C168" s="137"/>
      <c r="D168" s="59"/>
      <c r="E168" s="137"/>
      <c r="F168" s="60"/>
      <c r="G168" s="59"/>
      <c r="H168" s="137"/>
      <c r="I168" s="60"/>
      <c r="J168" s="61"/>
      <c r="K168" s="144"/>
      <c r="L168" s="144"/>
      <c r="M168" s="144"/>
    </row>
    <row r="169" spans="1:13" ht="18" customHeight="1">
      <c r="A169" s="59"/>
      <c r="B169" s="137"/>
      <c r="C169" s="137"/>
      <c r="D169" s="59"/>
      <c r="E169" s="137"/>
      <c r="F169" s="60"/>
      <c r="G169" s="59"/>
      <c r="H169" s="137"/>
      <c r="I169" s="60"/>
      <c r="J169" s="61"/>
      <c r="K169" s="144"/>
      <c r="L169" s="144"/>
      <c r="M169" s="144"/>
    </row>
    <row r="170" spans="1:13" ht="18" customHeight="1">
      <c r="A170" s="59"/>
      <c r="B170" s="137"/>
      <c r="C170" s="137"/>
      <c r="D170" s="59"/>
      <c r="E170" s="137"/>
      <c r="F170" s="60"/>
      <c r="G170" s="59"/>
      <c r="H170" s="137"/>
      <c r="I170" s="60"/>
      <c r="J170" s="61"/>
      <c r="K170" s="144"/>
      <c r="L170" s="144"/>
      <c r="M170" s="144"/>
    </row>
    <row r="171" spans="1:13" ht="18" customHeight="1">
      <c r="A171" s="59"/>
      <c r="B171" s="137"/>
      <c r="C171" s="137"/>
      <c r="D171" s="59"/>
      <c r="E171" s="137"/>
      <c r="F171" s="60"/>
      <c r="G171" s="59"/>
      <c r="H171" s="137"/>
      <c r="I171" s="60"/>
      <c r="J171" s="61"/>
      <c r="K171" s="144"/>
      <c r="L171" s="144"/>
      <c r="M171" s="144"/>
    </row>
    <row r="172" spans="1:13" ht="18" customHeight="1">
      <c r="A172" s="59"/>
      <c r="B172" s="137"/>
      <c r="C172" s="137"/>
      <c r="D172" s="59"/>
      <c r="E172" s="137"/>
      <c r="F172" s="60"/>
      <c r="G172" s="59"/>
      <c r="H172" s="137"/>
      <c r="I172" s="60"/>
      <c r="J172" s="61"/>
      <c r="K172" s="144"/>
      <c r="L172" s="144"/>
      <c r="M172" s="144"/>
    </row>
    <row r="173" spans="1:13" ht="18" customHeight="1">
      <c r="A173" s="59"/>
      <c r="B173" s="137"/>
      <c r="C173" s="137"/>
      <c r="D173" s="59"/>
      <c r="E173" s="137"/>
      <c r="F173" s="60"/>
      <c r="G173" s="59"/>
      <c r="H173" s="137"/>
      <c r="I173" s="60"/>
      <c r="J173" s="61"/>
      <c r="K173" s="144"/>
      <c r="L173" s="144"/>
      <c r="M173" s="144"/>
    </row>
    <row r="174" spans="1:13" ht="18" customHeight="1">
      <c r="A174" s="59"/>
      <c r="B174" s="137"/>
      <c r="C174" s="137"/>
      <c r="D174" s="59"/>
      <c r="E174" s="137"/>
      <c r="F174" s="60"/>
      <c r="G174" s="59"/>
      <c r="H174" s="137"/>
      <c r="I174" s="60"/>
      <c r="J174" s="61"/>
      <c r="K174" s="144"/>
      <c r="L174" s="144"/>
      <c r="M174" s="144"/>
    </row>
    <row r="175" spans="1:13" ht="18" customHeight="1">
      <c r="A175" s="62"/>
      <c r="B175" s="139"/>
      <c r="C175" s="139"/>
      <c r="D175" s="62"/>
      <c r="E175" s="139"/>
      <c r="F175" s="63"/>
      <c r="G175" s="62"/>
      <c r="H175" s="139"/>
      <c r="I175" s="63"/>
      <c r="J175" s="62"/>
      <c r="K175" s="62"/>
      <c r="L175" s="62"/>
      <c r="M175" s="62"/>
    </row>
    <row r="176" spans="10:13" ht="18" customHeight="1">
      <c r="J176" s="56"/>
      <c r="K176" s="56"/>
      <c r="L176" s="56"/>
      <c r="M176" s="189"/>
    </row>
    <row r="177" spans="10:12" ht="18" customHeight="1">
      <c r="J177" s="69"/>
      <c r="K177" s="69"/>
      <c r="L177" s="174"/>
    </row>
    <row r="178" spans="10:12" ht="18" customHeight="1">
      <c r="J178" s="69"/>
      <c r="K178" s="69"/>
      <c r="L178" s="174"/>
    </row>
    <row r="179" spans="1:13" ht="18" customHeight="1">
      <c r="A179" s="59"/>
      <c r="B179" s="138"/>
      <c r="C179" s="137"/>
      <c r="D179" s="59"/>
      <c r="E179" s="138"/>
      <c r="F179" s="60"/>
      <c r="G179" s="59"/>
      <c r="H179" s="138"/>
      <c r="I179" s="60"/>
      <c r="J179" s="61"/>
      <c r="K179" s="61"/>
      <c r="L179" s="143"/>
      <c r="M179" s="59"/>
    </row>
    <row r="180" spans="1:13" ht="18" customHeight="1">
      <c r="A180" s="59"/>
      <c r="B180" s="137"/>
      <c r="C180" s="60"/>
      <c r="D180" s="59"/>
      <c r="E180" s="137"/>
      <c r="F180" s="60"/>
      <c r="G180" s="59"/>
      <c r="H180" s="137"/>
      <c r="I180" s="60"/>
      <c r="J180" s="61"/>
      <c r="K180" s="61"/>
      <c r="L180" s="143"/>
      <c r="M180" s="146"/>
    </row>
    <row r="181" spans="1:13" ht="18" customHeight="1">
      <c r="A181" s="59"/>
      <c r="B181" s="137"/>
      <c r="C181" s="137"/>
      <c r="D181" s="59"/>
      <c r="E181" s="137"/>
      <c r="F181" s="60"/>
      <c r="G181" s="59"/>
      <c r="H181" s="137"/>
      <c r="I181" s="60"/>
      <c r="J181" s="61"/>
      <c r="K181" s="61"/>
      <c r="L181" s="143"/>
      <c r="M181" s="59"/>
    </row>
    <row r="182" spans="1:13" ht="18" customHeight="1">
      <c r="A182" s="59"/>
      <c r="B182" s="137"/>
      <c r="C182" s="149"/>
      <c r="D182" s="59"/>
      <c r="E182" s="137"/>
      <c r="F182" s="60"/>
      <c r="G182" s="59"/>
      <c r="H182" s="137"/>
      <c r="I182" s="60"/>
      <c r="J182" s="61"/>
      <c r="K182" s="61"/>
      <c r="L182" s="143"/>
      <c r="M182" s="146"/>
    </row>
    <row r="183" spans="1:13" ht="18" customHeight="1">
      <c r="A183" s="59"/>
      <c r="B183" s="137"/>
      <c r="C183" s="137"/>
      <c r="D183" s="59"/>
      <c r="E183" s="137"/>
      <c r="F183" s="60"/>
      <c r="G183" s="59"/>
      <c r="H183" s="137"/>
      <c r="I183" s="60"/>
      <c r="J183" s="61"/>
      <c r="K183" s="61"/>
      <c r="L183" s="143"/>
      <c r="M183" s="59"/>
    </row>
    <row r="184" spans="1:13" ht="18" customHeight="1">
      <c r="A184" s="59"/>
      <c r="B184" s="137"/>
      <c r="C184" s="137"/>
      <c r="D184" s="59"/>
      <c r="E184" s="137"/>
      <c r="F184" s="60"/>
      <c r="G184" s="59"/>
      <c r="H184" s="137"/>
      <c r="I184" s="60"/>
      <c r="J184" s="61"/>
      <c r="K184" s="61"/>
      <c r="L184" s="143"/>
      <c r="M184" s="59"/>
    </row>
    <row r="185" spans="1:13" ht="18" customHeight="1">
      <c r="A185" s="59"/>
      <c r="B185" s="137"/>
      <c r="C185" s="223"/>
      <c r="D185" s="59"/>
      <c r="E185" s="137"/>
      <c r="F185" s="60"/>
      <c r="G185" s="59"/>
      <c r="H185" s="137"/>
      <c r="I185" s="60"/>
      <c r="J185" s="61"/>
      <c r="K185" s="61"/>
      <c r="L185" s="143"/>
      <c r="M185" s="59"/>
    </row>
    <row r="186" spans="1:13" ht="18" customHeight="1">
      <c r="A186" s="59"/>
      <c r="B186" s="138"/>
      <c r="C186" s="137"/>
      <c r="D186" s="59"/>
      <c r="E186" s="137"/>
      <c r="F186" s="60"/>
      <c r="G186" s="59"/>
      <c r="H186" s="137"/>
      <c r="I186" s="60"/>
      <c r="J186" s="61"/>
      <c r="K186" s="61"/>
      <c r="L186" s="143"/>
      <c r="M186" s="59"/>
    </row>
    <row r="187" spans="1:13" ht="18" customHeight="1">
      <c r="A187" s="59"/>
      <c r="B187" s="137"/>
      <c r="C187" s="137"/>
      <c r="D187" s="59"/>
      <c r="E187" s="137"/>
      <c r="F187" s="60"/>
      <c r="G187" s="59"/>
      <c r="H187" s="137"/>
      <c r="I187" s="60"/>
      <c r="J187" s="61"/>
      <c r="K187" s="61"/>
      <c r="L187" s="143"/>
      <c r="M187" s="59"/>
    </row>
    <row r="188" spans="1:13" ht="18" customHeight="1">
      <c r="A188" s="59"/>
      <c r="B188" s="138"/>
      <c r="C188" s="137"/>
      <c r="D188" s="495"/>
      <c r="E188" s="496"/>
      <c r="F188" s="60"/>
      <c r="G188" s="495"/>
      <c r="H188" s="496"/>
      <c r="I188" s="60"/>
      <c r="J188" s="61"/>
      <c r="K188" s="61"/>
      <c r="L188" s="143"/>
      <c r="M188" s="59"/>
    </row>
    <row r="189" spans="1:13" ht="18" customHeight="1">
      <c r="A189" s="59"/>
      <c r="B189" s="137"/>
      <c r="C189" s="137"/>
      <c r="D189" s="59"/>
      <c r="E189" s="137"/>
      <c r="F189" s="60"/>
      <c r="G189" s="59"/>
      <c r="H189" s="137"/>
      <c r="I189" s="60"/>
      <c r="J189" s="61"/>
      <c r="K189" s="61"/>
      <c r="L189" s="143"/>
      <c r="M189" s="59"/>
    </row>
    <row r="191" ht="18" customHeight="1">
      <c r="M191" s="189"/>
    </row>
    <row r="192" ht="18" customHeight="1">
      <c r="M192" s="189"/>
    </row>
    <row r="194" ht="18" customHeight="1">
      <c r="L194" s="145" t="s">
        <v>0</v>
      </c>
    </row>
    <row r="198" ht="18" customHeight="1">
      <c r="K198" s="65" t="s">
        <v>0</v>
      </c>
    </row>
    <row r="214" ht="18" customHeight="1">
      <c r="M214" s="189"/>
    </row>
  </sheetData>
  <sheetProtection/>
  <mergeCells count="29">
    <mergeCell ref="B129:E129"/>
    <mergeCell ref="H129:K129"/>
    <mergeCell ref="B130:E130"/>
    <mergeCell ref="H130:K130"/>
    <mergeCell ref="D137:E137"/>
    <mergeCell ref="G137:H137"/>
    <mergeCell ref="L147:M147"/>
    <mergeCell ref="L154:M154"/>
    <mergeCell ref="L148:M148"/>
    <mergeCell ref="L149:M149"/>
    <mergeCell ref="L151:M151"/>
    <mergeCell ref="H128:K128"/>
    <mergeCell ref="D188:E188"/>
    <mergeCell ref="G188:H188"/>
    <mergeCell ref="L162:M162"/>
    <mergeCell ref="L163:M163"/>
    <mergeCell ref="L156:M156"/>
    <mergeCell ref="L152:M152"/>
    <mergeCell ref="L153:M153"/>
    <mergeCell ref="A3:A5"/>
    <mergeCell ref="B3:B5"/>
    <mergeCell ref="D3:F3"/>
    <mergeCell ref="L155:M155"/>
    <mergeCell ref="G3:I3"/>
    <mergeCell ref="J3:L3"/>
    <mergeCell ref="B137:C137"/>
    <mergeCell ref="B127:E127"/>
    <mergeCell ref="H127:K127"/>
    <mergeCell ref="B128:E128"/>
  </mergeCells>
  <printOptions/>
  <pageMargins left="0.1968503937007874" right="0.11811023622047245" top="0.5118110236220472" bottom="0.3937007874015748" header="0.11811023622047245" footer="0.118110236220472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D17" sqref="D17"/>
    </sheetView>
  </sheetViews>
  <sheetFormatPr defaultColWidth="9.140625" defaultRowHeight="23.25" customHeight="1"/>
  <cols>
    <col min="1" max="1" width="6.8515625" style="43" customWidth="1"/>
    <col min="2" max="2" width="30.8515625" style="43" customWidth="1"/>
    <col min="3" max="3" width="25.00390625" style="43" customWidth="1"/>
    <col min="4" max="4" width="11.00390625" style="96" customWidth="1"/>
    <col min="5" max="5" width="8.8515625" style="96" customWidth="1"/>
    <col min="6" max="6" width="6.57421875" style="96" customWidth="1"/>
    <col min="7" max="7" width="8.57421875" style="108" customWidth="1"/>
    <col min="8" max="8" width="8.28125" style="112" customWidth="1"/>
    <col min="9" max="9" width="6.57421875" style="96" customWidth="1"/>
    <col min="10" max="10" width="8.57421875" style="108" customWidth="1"/>
    <col min="11" max="11" width="9.7109375" style="112" customWidth="1"/>
    <col min="12" max="12" width="6.57421875" style="96" customWidth="1"/>
    <col min="13" max="13" width="8.57421875" style="108" customWidth="1"/>
    <col min="14" max="16384" width="9.140625" style="43" customWidth="1"/>
  </cols>
  <sheetData>
    <row r="1" spans="1:13" ht="23.25" customHeight="1">
      <c r="A1" s="500" t="s">
        <v>147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3:13" s="54" customFormat="1" ht="23.25" customHeight="1">
      <c r="C2" s="195"/>
      <c r="D2" s="196"/>
      <c r="E2" s="196"/>
      <c r="F2" s="196"/>
      <c r="G2" s="196"/>
      <c r="H2" s="197"/>
      <c r="I2" s="196"/>
      <c r="J2" s="196"/>
      <c r="K2" s="197"/>
      <c r="L2" s="196"/>
      <c r="M2" s="196"/>
    </row>
    <row r="3" spans="1:13" s="67" customFormat="1" ht="23.25" customHeight="1">
      <c r="A3" s="97" t="s">
        <v>106</v>
      </c>
      <c r="B3" s="97" t="s">
        <v>107</v>
      </c>
      <c r="C3" s="97" t="s">
        <v>37</v>
      </c>
      <c r="D3" s="98" t="s">
        <v>108</v>
      </c>
      <c r="E3" s="98" t="s">
        <v>109</v>
      </c>
      <c r="F3" s="98"/>
      <c r="G3" s="109"/>
      <c r="H3" s="113" t="s">
        <v>109</v>
      </c>
      <c r="I3" s="98"/>
      <c r="J3" s="109"/>
      <c r="K3" s="113" t="s">
        <v>109</v>
      </c>
      <c r="L3" s="98"/>
      <c r="M3" s="109"/>
    </row>
    <row r="4" spans="1:13" s="67" customFormat="1" ht="23.25" customHeight="1">
      <c r="A4" s="97"/>
      <c r="B4" s="97" t="s">
        <v>110</v>
      </c>
      <c r="C4" s="97"/>
      <c r="D4" s="98" t="s">
        <v>114</v>
      </c>
      <c r="E4" s="98" t="s">
        <v>139</v>
      </c>
      <c r="F4" s="98" t="s">
        <v>115</v>
      </c>
      <c r="G4" s="109" t="s">
        <v>140</v>
      </c>
      <c r="H4" s="113" t="s">
        <v>141</v>
      </c>
      <c r="I4" s="98" t="s">
        <v>115</v>
      </c>
      <c r="J4" s="109" t="s">
        <v>142</v>
      </c>
      <c r="K4" s="113" t="s">
        <v>148</v>
      </c>
      <c r="L4" s="98" t="s">
        <v>115</v>
      </c>
      <c r="M4" s="109" t="s">
        <v>142</v>
      </c>
    </row>
    <row r="5" spans="1:13" ht="23.25" customHeight="1">
      <c r="A5" s="99">
        <v>1</v>
      </c>
      <c r="B5" s="100" t="s">
        <v>177</v>
      </c>
      <c r="C5" s="100" t="s">
        <v>145</v>
      </c>
      <c r="D5" s="101">
        <v>15010</v>
      </c>
      <c r="E5" s="111">
        <f>D5*4%</f>
        <v>600.4</v>
      </c>
      <c r="F5" s="101">
        <f>ROUNDUP(E5,-1)</f>
        <v>610</v>
      </c>
      <c r="G5" s="110">
        <f>F5*12</f>
        <v>7320</v>
      </c>
      <c r="H5" s="111">
        <f>(D5+F5)*4%</f>
        <v>624.8000000000001</v>
      </c>
      <c r="I5" s="101">
        <f>ROUNDUP(H5,-1)</f>
        <v>630</v>
      </c>
      <c r="J5" s="110">
        <f>I5*12</f>
        <v>7560</v>
      </c>
      <c r="K5" s="111">
        <f>(D5+F5+I5)*4%</f>
        <v>650</v>
      </c>
      <c r="L5" s="101">
        <f>ROUNDUP(K5,-1)</f>
        <v>650</v>
      </c>
      <c r="M5" s="110">
        <f>L5*12</f>
        <v>7800</v>
      </c>
    </row>
    <row r="6" spans="1:13" ht="23.25" customHeight="1">
      <c r="A6" s="99">
        <v>2</v>
      </c>
      <c r="B6" s="100" t="s">
        <v>178</v>
      </c>
      <c r="C6" s="100" t="s">
        <v>145</v>
      </c>
      <c r="D6" s="101">
        <v>13290</v>
      </c>
      <c r="E6" s="111">
        <f aca="true" t="shared" si="0" ref="E6:E31">D6*4%</f>
        <v>531.6</v>
      </c>
      <c r="F6" s="101">
        <f aca="true" t="shared" si="1" ref="F6:F31">ROUNDUP(E6,-1)</f>
        <v>540</v>
      </c>
      <c r="G6" s="110">
        <f aca="true" t="shared" si="2" ref="G6:G31">F6*12</f>
        <v>6480</v>
      </c>
      <c r="H6" s="111">
        <f aca="true" t="shared" si="3" ref="H6:H31">(D6+F6)*4%</f>
        <v>553.2</v>
      </c>
      <c r="I6" s="101">
        <f aca="true" t="shared" si="4" ref="I6:I31">ROUNDUP(H6,-1)</f>
        <v>560</v>
      </c>
      <c r="J6" s="110">
        <f aca="true" t="shared" si="5" ref="J6:J31">I6*12</f>
        <v>6720</v>
      </c>
      <c r="K6" s="111">
        <f aca="true" t="shared" si="6" ref="K6:K31">(D6+F6+I6)*4%</f>
        <v>575.6</v>
      </c>
      <c r="L6" s="101">
        <f aca="true" t="shared" si="7" ref="L6:L31">ROUNDUP(K6,-1)</f>
        <v>580</v>
      </c>
      <c r="M6" s="110">
        <f aca="true" t="shared" si="8" ref="M6:M31">L6*12</f>
        <v>6960</v>
      </c>
    </row>
    <row r="7" spans="1:13" ht="23.25" customHeight="1">
      <c r="A7" s="99">
        <v>3</v>
      </c>
      <c r="B7" s="100" t="s">
        <v>179</v>
      </c>
      <c r="C7" s="100" t="s">
        <v>180</v>
      </c>
      <c r="D7" s="101">
        <v>11410</v>
      </c>
      <c r="E7" s="111">
        <f t="shared" si="0"/>
        <v>456.40000000000003</v>
      </c>
      <c r="F7" s="101">
        <f t="shared" si="1"/>
        <v>460</v>
      </c>
      <c r="G7" s="110">
        <f t="shared" si="2"/>
        <v>5520</v>
      </c>
      <c r="H7" s="111">
        <f t="shared" si="3"/>
        <v>474.8</v>
      </c>
      <c r="I7" s="101">
        <f t="shared" si="4"/>
        <v>480</v>
      </c>
      <c r="J7" s="110">
        <f t="shared" si="5"/>
        <v>5760</v>
      </c>
      <c r="K7" s="111">
        <f t="shared" si="6"/>
        <v>494</v>
      </c>
      <c r="L7" s="101">
        <f t="shared" si="7"/>
        <v>500</v>
      </c>
      <c r="M7" s="110">
        <f t="shared" si="8"/>
        <v>6000</v>
      </c>
    </row>
    <row r="8" spans="1:13" ht="23.25" customHeight="1">
      <c r="A8" s="99">
        <v>4</v>
      </c>
      <c r="B8" s="100" t="s">
        <v>181</v>
      </c>
      <c r="C8" s="100" t="s">
        <v>182</v>
      </c>
      <c r="D8" s="101">
        <v>11290</v>
      </c>
      <c r="E8" s="111">
        <f t="shared" si="0"/>
        <v>451.6</v>
      </c>
      <c r="F8" s="101">
        <f t="shared" si="1"/>
        <v>460</v>
      </c>
      <c r="G8" s="110">
        <f t="shared" si="2"/>
        <v>5520</v>
      </c>
      <c r="H8" s="111">
        <f t="shared" si="3"/>
        <v>470</v>
      </c>
      <c r="I8" s="101">
        <f t="shared" si="4"/>
        <v>470</v>
      </c>
      <c r="J8" s="110">
        <f t="shared" si="5"/>
        <v>5640</v>
      </c>
      <c r="K8" s="111">
        <f t="shared" si="6"/>
        <v>488.8</v>
      </c>
      <c r="L8" s="101">
        <f t="shared" si="7"/>
        <v>490</v>
      </c>
      <c r="M8" s="110">
        <f t="shared" si="8"/>
        <v>5880</v>
      </c>
    </row>
    <row r="9" spans="1:13" s="54" customFormat="1" ht="23.25" customHeight="1">
      <c r="A9" s="99">
        <v>5</v>
      </c>
      <c r="B9" s="100" t="s">
        <v>183</v>
      </c>
      <c r="C9" s="100" t="s">
        <v>8</v>
      </c>
      <c r="D9" s="101">
        <v>9400</v>
      </c>
      <c r="E9" s="111">
        <f t="shared" si="0"/>
        <v>376</v>
      </c>
      <c r="F9" s="101">
        <f t="shared" si="1"/>
        <v>380</v>
      </c>
      <c r="G9" s="110">
        <f t="shared" si="2"/>
        <v>4560</v>
      </c>
      <c r="H9" s="111">
        <f t="shared" si="3"/>
        <v>391.2</v>
      </c>
      <c r="I9" s="101">
        <f t="shared" si="4"/>
        <v>400</v>
      </c>
      <c r="J9" s="110">
        <f t="shared" si="5"/>
        <v>4800</v>
      </c>
      <c r="K9" s="111">
        <f t="shared" si="6"/>
        <v>407.2</v>
      </c>
      <c r="L9" s="101">
        <f t="shared" si="7"/>
        <v>410</v>
      </c>
      <c r="M9" s="110">
        <f t="shared" si="8"/>
        <v>4920</v>
      </c>
    </row>
    <row r="10" spans="1:13" ht="23.25" customHeight="1">
      <c r="A10" s="99">
        <v>6</v>
      </c>
      <c r="B10" s="100" t="s">
        <v>184</v>
      </c>
      <c r="C10" s="100" t="s">
        <v>8</v>
      </c>
      <c r="D10" s="101">
        <v>11350</v>
      </c>
      <c r="E10" s="111">
        <f t="shared" si="0"/>
        <v>454</v>
      </c>
      <c r="F10" s="101">
        <f t="shared" si="1"/>
        <v>460</v>
      </c>
      <c r="G10" s="110">
        <f t="shared" si="2"/>
        <v>5520</v>
      </c>
      <c r="H10" s="111">
        <f t="shared" si="3"/>
        <v>472.40000000000003</v>
      </c>
      <c r="I10" s="101">
        <f t="shared" si="4"/>
        <v>480</v>
      </c>
      <c r="J10" s="110">
        <f t="shared" si="5"/>
        <v>5760</v>
      </c>
      <c r="K10" s="111">
        <f t="shared" si="6"/>
        <v>491.6</v>
      </c>
      <c r="L10" s="101">
        <f t="shared" si="7"/>
        <v>500</v>
      </c>
      <c r="M10" s="110">
        <f t="shared" si="8"/>
        <v>6000</v>
      </c>
    </row>
    <row r="11" spans="1:13" ht="23.25" customHeight="1">
      <c r="A11" s="99">
        <v>7</v>
      </c>
      <c r="B11" s="100" t="s">
        <v>185</v>
      </c>
      <c r="C11" s="100" t="s">
        <v>186</v>
      </c>
      <c r="D11" s="101">
        <v>11060</v>
      </c>
      <c r="E11" s="111">
        <f t="shared" si="0"/>
        <v>442.40000000000003</v>
      </c>
      <c r="F11" s="101">
        <f t="shared" si="1"/>
        <v>450</v>
      </c>
      <c r="G11" s="110">
        <f t="shared" si="2"/>
        <v>5400</v>
      </c>
      <c r="H11" s="111">
        <f t="shared" si="3"/>
        <v>460.40000000000003</v>
      </c>
      <c r="I11" s="101">
        <f t="shared" si="4"/>
        <v>470</v>
      </c>
      <c r="J11" s="110">
        <f t="shared" si="5"/>
        <v>5640</v>
      </c>
      <c r="K11" s="111">
        <f t="shared" si="6"/>
        <v>479.2</v>
      </c>
      <c r="L11" s="101">
        <f t="shared" si="7"/>
        <v>480</v>
      </c>
      <c r="M11" s="110">
        <f t="shared" si="8"/>
        <v>5760</v>
      </c>
    </row>
    <row r="12" spans="1:13" ht="23.25" customHeight="1">
      <c r="A12" s="99">
        <v>8</v>
      </c>
      <c r="B12" s="100" t="s">
        <v>187</v>
      </c>
      <c r="C12" s="100" t="s">
        <v>188</v>
      </c>
      <c r="D12" s="101">
        <v>10130</v>
      </c>
      <c r="E12" s="111">
        <f t="shared" si="0"/>
        <v>405.2</v>
      </c>
      <c r="F12" s="101">
        <f t="shared" si="1"/>
        <v>410</v>
      </c>
      <c r="G12" s="110">
        <f t="shared" si="2"/>
        <v>4920</v>
      </c>
      <c r="H12" s="111">
        <f t="shared" si="3"/>
        <v>421.6</v>
      </c>
      <c r="I12" s="101">
        <f t="shared" si="4"/>
        <v>430</v>
      </c>
      <c r="J12" s="110">
        <f t="shared" si="5"/>
        <v>5160</v>
      </c>
      <c r="K12" s="111">
        <f t="shared" si="6"/>
        <v>438.8</v>
      </c>
      <c r="L12" s="101">
        <f t="shared" si="7"/>
        <v>440</v>
      </c>
      <c r="M12" s="110">
        <f t="shared" si="8"/>
        <v>5280</v>
      </c>
    </row>
    <row r="13" spans="1:13" ht="23.25" customHeight="1">
      <c r="A13" s="99">
        <v>9</v>
      </c>
      <c r="B13" s="100" t="s">
        <v>189</v>
      </c>
      <c r="C13" s="100" t="s">
        <v>188</v>
      </c>
      <c r="D13" s="101">
        <v>10230</v>
      </c>
      <c r="E13" s="111">
        <f t="shared" si="0"/>
        <v>409.2</v>
      </c>
      <c r="F13" s="101">
        <f t="shared" si="1"/>
        <v>410</v>
      </c>
      <c r="G13" s="110">
        <f t="shared" si="2"/>
        <v>4920</v>
      </c>
      <c r="H13" s="111">
        <f t="shared" si="3"/>
        <v>425.6</v>
      </c>
      <c r="I13" s="101">
        <f t="shared" si="4"/>
        <v>430</v>
      </c>
      <c r="J13" s="110">
        <f t="shared" si="5"/>
        <v>5160</v>
      </c>
      <c r="K13" s="111">
        <f t="shared" si="6"/>
        <v>442.8</v>
      </c>
      <c r="L13" s="101">
        <f t="shared" si="7"/>
        <v>450</v>
      </c>
      <c r="M13" s="110">
        <f t="shared" si="8"/>
        <v>5400</v>
      </c>
    </row>
    <row r="14" spans="1:13" ht="23.25" customHeight="1">
      <c r="A14" s="99">
        <v>10</v>
      </c>
      <c r="B14" s="102" t="s">
        <v>190</v>
      </c>
      <c r="C14" s="102" t="s">
        <v>191</v>
      </c>
      <c r="D14" s="105">
        <v>10750</v>
      </c>
      <c r="E14" s="111">
        <f t="shared" si="0"/>
        <v>430</v>
      </c>
      <c r="F14" s="101">
        <f t="shared" si="1"/>
        <v>430</v>
      </c>
      <c r="G14" s="110">
        <f t="shared" si="2"/>
        <v>5160</v>
      </c>
      <c r="H14" s="111">
        <f t="shared" si="3"/>
        <v>447.2</v>
      </c>
      <c r="I14" s="101">
        <f t="shared" si="4"/>
        <v>450</v>
      </c>
      <c r="J14" s="110">
        <f t="shared" si="5"/>
        <v>5400</v>
      </c>
      <c r="K14" s="111">
        <f t="shared" si="6"/>
        <v>465.2</v>
      </c>
      <c r="L14" s="101">
        <f t="shared" si="7"/>
        <v>470</v>
      </c>
      <c r="M14" s="110">
        <f t="shared" si="8"/>
        <v>5640</v>
      </c>
    </row>
    <row r="15" spans="1:13" ht="23.25" customHeight="1">
      <c r="A15" s="99">
        <v>11</v>
      </c>
      <c r="B15" s="102" t="s">
        <v>192</v>
      </c>
      <c r="C15" s="102" t="s">
        <v>193</v>
      </c>
      <c r="D15" s="105">
        <v>15000</v>
      </c>
      <c r="E15" s="111">
        <f t="shared" si="0"/>
        <v>600</v>
      </c>
      <c r="F15" s="101">
        <f t="shared" si="1"/>
        <v>600</v>
      </c>
      <c r="G15" s="110">
        <f t="shared" si="2"/>
        <v>7200</v>
      </c>
      <c r="H15" s="111">
        <f t="shared" si="3"/>
        <v>624</v>
      </c>
      <c r="I15" s="101">
        <f t="shared" si="4"/>
        <v>630</v>
      </c>
      <c r="J15" s="110">
        <f t="shared" si="5"/>
        <v>7560</v>
      </c>
      <c r="K15" s="111">
        <f t="shared" si="6"/>
        <v>649.2</v>
      </c>
      <c r="L15" s="101">
        <f t="shared" si="7"/>
        <v>650</v>
      </c>
      <c r="M15" s="110">
        <f t="shared" si="8"/>
        <v>7800</v>
      </c>
    </row>
    <row r="16" spans="1:13" ht="23.25" customHeight="1">
      <c r="A16" s="99"/>
      <c r="B16" s="102" t="s">
        <v>330</v>
      </c>
      <c r="C16" s="102"/>
      <c r="D16" s="105">
        <v>9400</v>
      </c>
      <c r="E16" s="111">
        <f>D16*4%</f>
        <v>376</v>
      </c>
      <c r="F16" s="101">
        <f>ROUNDUP(E16,-1)</f>
        <v>380</v>
      </c>
      <c r="G16" s="110">
        <f>F16*12</f>
        <v>4560</v>
      </c>
      <c r="H16" s="111">
        <f>(D16+F16)*4%</f>
        <v>391.2</v>
      </c>
      <c r="I16" s="101">
        <f>ROUNDUP(H16,-1)</f>
        <v>400</v>
      </c>
      <c r="J16" s="110">
        <f>I16*12</f>
        <v>4800</v>
      </c>
      <c r="K16" s="111">
        <f>(D16+F16+I16)*4%</f>
        <v>407.2</v>
      </c>
      <c r="L16" s="101">
        <f>ROUNDUP(K16,-1)</f>
        <v>410</v>
      </c>
      <c r="M16" s="110">
        <f>L16*12</f>
        <v>4920</v>
      </c>
    </row>
    <row r="17" spans="1:13" ht="23.25" customHeight="1">
      <c r="A17" s="99"/>
      <c r="B17" s="103" t="s">
        <v>111</v>
      </c>
      <c r="C17" s="102"/>
      <c r="D17" s="105"/>
      <c r="E17" s="111"/>
      <c r="F17" s="101"/>
      <c r="G17" s="110"/>
      <c r="H17" s="111"/>
      <c r="I17" s="101"/>
      <c r="J17" s="110"/>
      <c r="K17" s="111"/>
      <c r="L17" s="101"/>
      <c r="M17" s="110"/>
    </row>
    <row r="18" spans="1:13" ht="23.25" customHeight="1">
      <c r="A18" s="99">
        <v>12</v>
      </c>
      <c r="B18" s="100" t="s">
        <v>194</v>
      </c>
      <c r="C18" s="100" t="s">
        <v>195</v>
      </c>
      <c r="D18" s="101">
        <v>15150</v>
      </c>
      <c r="E18" s="111">
        <f t="shared" si="0"/>
        <v>606</v>
      </c>
      <c r="F18" s="101">
        <f t="shared" si="1"/>
        <v>610</v>
      </c>
      <c r="G18" s="110">
        <f t="shared" si="2"/>
        <v>7320</v>
      </c>
      <c r="H18" s="111">
        <f t="shared" si="3"/>
        <v>630.4</v>
      </c>
      <c r="I18" s="101">
        <f t="shared" si="4"/>
        <v>640</v>
      </c>
      <c r="J18" s="110">
        <f t="shared" si="5"/>
        <v>7680</v>
      </c>
      <c r="K18" s="111">
        <f t="shared" si="6"/>
        <v>656</v>
      </c>
      <c r="L18" s="101">
        <f t="shared" si="7"/>
        <v>660</v>
      </c>
      <c r="M18" s="110">
        <f t="shared" si="8"/>
        <v>7920</v>
      </c>
    </row>
    <row r="19" spans="1:13" ht="23.25" customHeight="1">
      <c r="A19" s="99">
        <v>12</v>
      </c>
      <c r="B19" s="100" t="s">
        <v>196</v>
      </c>
      <c r="C19" s="100" t="s">
        <v>197</v>
      </c>
      <c r="D19" s="101">
        <v>13120</v>
      </c>
      <c r="E19" s="111">
        <f t="shared" si="0"/>
        <v>524.8</v>
      </c>
      <c r="F19" s="101">
        <f t="shared" si="1"/>
        <v>530</v>
      </c>
      <c r="G19" s="110">
        <f t="shared" si="2"/>
        <v>6360</v>
      </c>
      <c r="H19" s="111">
        <f t="shared" si="3"/>
        <v>546</v>
      </c>
      <c r="I19" s="101">
        <f t="shared" si="4"/>
        <v>550</v>
      </c>
      <c r="J19" s="110">
        <f t="shared" si="5"/>
        <v>6600</v>
      </c>
      <c r="K19" s="111">
        <f t="shared" si="6"/>
        <v>568</v>
      </c>
      <c r="L19" s="101">
        <f t="shared" si="7"/>
        <v>570</v>
      </c>
      <c r="M19" s="110">
        <f t="shared" si="8"/>
        <v>6840</v>
      </c>
    </row>
    <row r="20" spans="1:13" ht="23.25" customHeight="1">
      <c r="A20" s="205"/>
      <c r="B20" s="277" t="s">
        <v>112</v>
      </c>
      <c r="C20" s="202"/>
      <c r="D20" s="203"/>
      <c r="E20" s="204"/>
      <c r="F20" s="203"/>
      <c r="G20" s="203"/>
      <c r="H20" s="111"/>
      <c r="I20" s="101"/>
      <c r="J20" s="110"/>
      <c r="K20" s="111"/>
      <c r="L20" s="101"/>
      <c r="M20" s="110"/>
    </row>
    <row r="21" spans="1:13" ht="23.25" customHeight="1">
      <c r="A21" s="99">
        <v>14</v>
      </c>
      <c r="B21" s="102" t="s">
        <v>198</v>
      </c>
      <c r="C21" s="102" t="s">
        <v>199</v>
      </c>
      <c r="D21" s="105">
        <v>12680</v>
      </c>
      <c r="E21" s="111">
        <f t="shared" si="0"/>
        <v>507.2</v>
      </c>
      <c r="F21" s="101">
        <f t="shared" si="1"/>
        <v>510</v>
      </c>
      <c r="G21" s="110">
        <f t="shared" si="2"/>
        <v>6120</v>
      </c>
      <c r="H21" s="111">
        <f t="shared" si="3"/>
        <v>527.6</v>
      </c>
      <c r="I21" s="101">
        <f t="shared" si="4"/>
        <v>530</v>
      </c>
      <c r="J21" s="110">
        <f t="shared" si="5"/>
        <v>6360</v>
      </c>
      <c r="K21" s="111">
        <f t="shared" si="6"/>
        <v>548.8000000000001</v>
      </c>
      <c r="L21" s="101">
        <f t="shared" si="7"/>
        <v>550</v>
      </c>
      <c r="M21" s="110">
        <f t="shared" si="8"/>
        <v>6600</v>
      </c>
    </row>
    <row r="22" spans="1:13" ht="23.25" customHeight="1">
      <c r="A22" s="99">
        <v>15</v>
      </c>
      <c r="B22" s="100" t="s">
        <v>200</v>
      </c>
      <c r="C22" s="100" t="s">
        <v>201</v>
      </c>
      <c r="D22" s="101">
        <v>12620</v>
      </c>
      <c r="E22" s="111">
        <f t="shared" si="0"/>
        <v>504.8</v>
      </c>
      <c r="F22" s="101">
        <f t="shared" si="1"/>
        <v>510</v>
      </c>
      <c r="G22" s="110">
        <f t="shared" si="2"/>
        <v>6120</v>
      </c>
      <c r="H22" s="111">
        <f t="shared" si="3"/>
        <v>525.2</v>
      </c>
      <c r="I22" s="101">
        <f t="shared" si="4"/>
        <v>530</v>
      </c>
      <c r="J22" s="110">
        <f t="shared" si="5"/>
        <v>6360</v>
      </c>
      <c r="K22" s="111">
        <f t="shared" si="6"/>
        <v>546.4</v>
      </c>
      <c r="L22" s="101">
        <f t="shared" si="7"/>
        <v>550</v>
      </c>
      <c r="M22" s="110">
        <f t="shared" si="8"/>
        <v>6600</v>
      </c>
    </row>
    <row r="23" spans="1:13" ht="23.25" customHeight="1">
      <c r="A23" s="99">
        <v>16</v>
      </c>
      <c r="B23" s="102" t="s">
        <v>202</v>
      </c>
      <c r="C23" s="102" t="s">
        <v>203</v>
      </c>
      <c r="D23" s="105">
        <v>11010</v>
      </c>
      <c r="E23" s="111">
        <f t="shared" si="0"/>
        <v>440.40000000000003</v>
      </c>
      <c r="F23" s="101">
        <f t="shared" si="1"/>
        <v>450</v>
      </c>
      <c r="G23" s="110">
        <f t="shared" si="2"/>
        <v>5400</v>
      </c>
      <c r="H23" s="111">
        <f t="shared" si="3"/>
        <v>458.40000000000003</v>
      </c>
      <c r="I23" s="101">
        <f t="shared" si="4"/>
        <v>460</v>
      </c>
      <c r="J23" s="110">
        <f t="shared" si="5"/>
        <v>5520</v>
      </c>
      <c r="K23" s="111">
        <f t="shared" si="6"/>
        <v>476.8</v>
      </c>
      <c r="L23" s="101">
        <f t="shared" si="7"/>
        <v>480</v>
      </c>
      <c r="M23" s="110">
        <f t="shared" si="8"/>
        <v>5760</v>
      </c>
    </row>
    <row r="24" spans="1:13" ht="23.25" customHeight="1">
      <c r="A24" s="99">
        <v>17</v>
      </c>
      <c r="B24" s="100" t="s">
        <v>204</v>
      </c>
      <c r="C24" s="100" t="s">
        <v>197</v>
      </c>
      <c r="D24" s="101">
        <v>11500</v>
      </c>
      <c r="E24" s="111">
        <f t="shared" si="0"/>
        <v>460</v>
      </c>
      <c r="F24" s="101">
        <f t="shared" si="1"/>
        <v>460</v>
      </c>
      <c r="G24" s="110">
        <f t="shared" si="2"/>
        <v>5520</v>
      </c>
      <c r="H24" s="111">
        <f t="shared" si="3"/>
        <v>478.40000000000003</v>
      </c>
      <c r="I24" s="101">
        <f t="shared" si="4"/>
        <v>480</v>
      </c>
      <c r="J24" s="110">
        <f t="shared" si="5"/>
        <v>5760</v>
      </c>
      <c r="K24" s="111">
        <f t="shared" si="6"/>
        <v>497.6</v>
      </c>
      <c r="L24" s="101">
        <f t="shared" si="7"/>
        <v>500</v>
      </c>
      <c r="M24" s="110">
        <f t="shared" si="8"/>
        <v>6000</v>
      </c>
    </row>
    <row r="25" spans="1:13" ht="23.25" customHeight="1">
      <c r="A25" s="99"/>
      <c r="B25" s="104" t="s">
        <v>113</v>
      </c>
      <c r="C25" s="100"/>
      <c r="D25" s="101"/>
      <c r="E25" s="111"/>
      <c r="F25" s="101"/>
      <c r="G25" s="110"/>
      <c r="H25" s="111"/>
      <c r="I25" s="101"/>
      <c r="J25" s="110"/>
      <c r="K25" s="111"/>
      <c r="L25" s="101"/>
      <c r="M25" s="110"/>
    </row>
    <row r="26" spans="1:13" ht="23.25" customHeight="1">
      <c r="A26" s="106">
        <v>18</v>
      </c>
      <c r="B26" s="107" t="s">
        <v>205</v>
      </c>
      <c r="C26" s="107" t="s">
        <v>197</v>
      </c>
      <c r="D26" s="101">
        <v>14640</v>
      </c>
      <c r="E26" s="111">
        <f t="shared" si="0"/>
        <v>585.6</v>
      </c>
      <c r="F26" s="101">
        <f t="shared" si="1"/>
        <v>590</v>
      </c>
      <c r="G26" s="110">
        <f t="shared" si="2"/>
        <v>7080</v>
      </c>
      <c r="H26" s="111">
        <f t="shared" si="3"/>
        <v>609.2</v>
      </c>
      <c r="I26" s="101">
        <f t="shared" si="4"/>
        <v>610</v>
      </c>
      <c r="J26" s="110">
        <f t="shared" si="5"/>
        <v>7320</v>
      </c>
      <c r="K26" s="111">
        <f t="shared" si="6"/>
        <v>633.6</v>
      </c>
      <c r="L26" s="101">
        <f t="shared" si="7"/>
        <v>640</v>
      </c>
      <c r="M26" s="110">
        <f t="shared" si="8"/>
        <v>7680</v>
      </c>
    </row>
    <row r="27" spans="1:13" ht="23.25" customHeight="1">
      <c r="A27" s="106">
        <v>19</v>
      </c>
      <c r="B27" s="107" t="s">
        <v>206</v>
      </c>
      <c r="C27" s="107" t="s">
        <v>207</v>
      </c>
      <c r="D27" s="101">
        <v>13430</v>
      </c>
      <c r="E27" s="111">
        <f t="shared" si="0"/>
        <v>537.2</v>
      </c>
      <c r="F27" s="101">
        <f t="shared" si="1"/>
        <v>540</v>
      </c>
      <c r="G27" s="110">
        <f t="shared" si="2"/>
        <v>6480</v>
      </c>
      <c r="H27" s="111">
        <f t="shared" si="3"/>
        <v>558.8000000000001</v>
      </c>
      <c r="I27" s="101">
        <f t="shared" si="4"/>
        <v>560</v>
      </c>
      <c r="J27" s="110">
        <f t="shared" si="5"/>
        <v>6720</v>
      </c>
      <c r="K27" s="111">
        <f t="shared" si="6"/>
        <v>581.2</v>
      </c>
      <c r="L27" s="101">
        <f t="shared" si="7"/>
        <v>590</v>
      </c>
      <c r="M27" s="110">
        <f t="shared" si="8"/>
        <v>7080</v>
      </c>
    </row>
    <row r="28" spans="1:13" ht="23.25" customHeight="1">
      <c r="A28" s="190">
        <v>20</v>
      </c>
      <c r="B28" s="191" t="s">
        <v>208</v>
      </c>
      <c r="C28" s="191" t="s">
        <v>207</v>
      </c>
      <c r="D28" s="192">
        <v>13330</v>
      </c>
      <c r="E28" s="193">
        <f t="shared" si="0"/>
        <v>533.2</v>
      </c>
      <c r="F28" s="101">
        <f t="shared" si="1"/>
        <v>540</v>
      </c>
      <c r="G28" s="194">
        <f t="shared" si="2"/>
        <v>6480</v>
      </c>
      <c r="H28" s="193">
        <f t="shared" si="3"/>
        <v>554.8000000000001</v>
      </c>
      <c r="I28" s="101">
        <f t="shared" si="4"/>
        <v>560</v>
      </c>
      <c r="J28" s="194">
        <f t="shared" si="5"/>
        <v>6720</v>
      </c>
      <c r="K28" s="193">
        <f t="shared" si="6"/>
        <v>577.2</v>
      </c>
      <c r="L28" s="101">
        <f t="shared" si="7"/>
        <v>580</v>
      </c>
      <c r="M28" s="194">
        <f t="shared" si="8"/>
        <v>6960</v>
      </c>
    </row>
    <row r="29" spans="1:13" ht="23.25" customHeight="1">
      <c r="A29" s="205">
        <v>21</v>
      </c>
      <c r="B29" s="202" t="s">
        <v>209</v>
      </c>
      <c r="C29" s="202" t="s">
        <v>207</v>
      </c>
      <c r="D29" s="192">
        <v>13150</v>
      </c>
      <c r="E29" s="193">
        <f t="shared" si="0"/>
        <v>526</v>
      </c>
      <c r="F29" s="101">
        <f t="shared" si="1"/>
        <v>530</v>
      </c>
      <c r="G29" s="194">
        <f t="shared" si="2"/>
        <v>6360</v>
      </c>
      <c r="H29" s="193">
        <f t="shared" si="3"/>
        <v>547.2</v>
      </c>
      <c r="I29" s="101">
        <f t="shared" si="4"/>
        <v>550</v>
      </c>
      <c r="J29" s="194">
        <f t="shared" si="5"/>
        <v>6600</v>
      </c>
      <c r="K29" s="193">
        <f t="shared" si="6"/>
        <v>569.2</v>
      </c>
      <c r="L29" s="101">
        <f t="shared" si="7"/>
        <v>570</v>
      </c>
      <c r="M29" s="194">
        <f t="shared" si="8"/>
        <v>6840</v>
      </c>
    </row>
    <row r="30" spans="1:13" ht="23.25" customHeight="1">
      <c r="A30" s="205">
        <v>22</v>
      </c>
      <c r="B30" s="202" t="s">
        <v>210</v>
      </c>
      <c r="C30" s="202" t="s">
        <v>207</v>
      </c>
      <c r="D30" s="192">
        <v>10490</v>
      </c>
      <c r="E30" s="193">
        <f t="shared" si="0"/>
        <v>419.6</v>
      </c>
      <c r="F30" s="101">
        <f t="shared" si="1"/>
        <v>420</v>
      </c>
      <c r="G30" s="194">
        <f t="shared" si="2"/>
        <v>5040</v>
      </c>
      <c r="H30" s="193">
        <f t="shared" si="3"/>
        <v>436.40000000000003</v>
      </c>
      <c r="I30" s="101">
        <f t="shared" si="4"/>
        <v>440</v>
      </c>
      <c r="J30" s="194">
        <f t="shared" si="5"/>
        <v>5280</v>
      </c>
      <c r="K30" s="193">
        <f t="shared" si="6"/>
        <v>454</v>
      </c>
      <c r="L30" s="101">
        <f t="shared" si="7"/>
        <v>460</v>
      </c>
      <c r="M30" s="194">
        <f t="shared" si="8"/>
        <v>5520</v>
      </c>
    </row>
    <row r="31" spans="1:13" ht="23.25" customHeight="1">
      <c r="A31" s="278">
        <v>23</v>
      </c>
      <c r="B31" s="202" t="s">
        <v>211</v>
      </c>
      <c r="C31" s="102" t="s">
        <v>207</v>
      </c>
      <c r="D31" s="101">
        <v>9400</v>
      </c>
      <c r="E31" s="111">
        <f t="shared" si="0"/>
        <v>376</v>
      </c>
      <c r="F31" s="101">
        <f t="shared" si="1"/>
        <v>380</v>
      </c>
      <c r="G31" s="110">
        <f t="shared" si="2"/>
        <v>4560</v>
      </c>
      <c r="H31" s="111">
        <f t="shared" si="3"/>
        <v>391.2</v>
      </c>
      <c r="I31" s="101">
        <f t="shared" si="4"/>
        <v>400</v>
      </c>
      <c r="J31" s="110">
        <f t="shared" si="5"/>
        <v>4800</v>
      </c>
      <c r="K31" s="111">
        <f t="shared" si="6"/>
        <v>407.2</v>
      </c>
      <c r="L31" s="101">
        <f t="shared" si="7"/>
        <v>410</v>
      </c>
      <c r="M31" s="110">
        <f t="shared" si="8"/>
        <v>4920</v>
      </c>
    </row>
    <row r="32" spans="1:13" ht="23.25" customHeight="1">
      <c r="A32" s="190">
        <v>23</v>
      </c>
      <c r="B32" s="191" t="s">
        <v>144</v>
      </c>
      <c r="C32" s="191" t="s">
        <v>143</v>
      </c>
      <c r="D32" s="192">
        <v>12000</v>
      </c>
      <c r="E32" s="193">
        <f>D32*4%</f>
        <v>480</v>
      </c>
      <c r="F32" s="101">
        <f>ROUNDUP(E32,-1)</f>
        <v>480</v>
      </c>
      <c r="G32" s="194">
        <f>F32*12</f>
        <v>5760</v>
      </c>
      <c r="H32" s="193">
        <f>(D32+F32)*4%</f>
        <v>499.2</v>
      </c>
      <c r="I32" s="101">
        <f>ROUNDUP(H32,-1)</f>
        <v>500</v>
      </c>
      <c r="J32" s="194">
        <f>I32*12</f>
        <v>6000</v>
      </c>
      <c r="K32" s="193">
        <f>(D32+F32+I32)*4%</f>
        <v>519.2</v>
      </c>
      <c r="L32" s="101">
        <f>ROUNDUP(K32,-1)</f>
        <v>520</v>
      </c>
      <c r="M32" s="194">
        <f>L32*12</f>
        <v>6240</v>
      </c>
    </row>
    <row r="33" spans="1:13" ht="23.25" customHeight="1">
      <c r="A33" s="205"/>
      <c r="B33" s="202" t="s">
        <v>146</v>
      </c>
      <c r="C33" s="202" t="s">
        <v>100</v>
      </c>
      <c r="D33" s="203">
        <v>11500</v>
      </c>
      <c r="E33" s="203"/>
      <c r="F33" s="203">
        <f>ROUNDUP(E33,-1)</f>
        <v>0</v>
      </c>
      <c r="G33" s="203">
        <v>0</v>
      </c>
      <c r="H33" s="111">
        <f>(D33+F33)*4%</f>
        <v>460</v>
      </c>
      <c r="I33" s="101">
        <f>ROUNDUP(H33,-1)</f>
        <v>460</v>
      </c>
      <c r="J33" s="110">
        <v>5520</v>
      </c>
      <c r="K33" s="111">
        <f>(D33+F33+I33)*4%</f>
        <v>478.40000000000003</v>
      </c>
      <c r="L33" s="101">
        <f>ROUNDUP(K33,-1)</f>
        <v>480</v>
      </c>
      <c r="M33" s="110">
        <v>5760</v>
      </c>
    </row>
    <row r="34" spans="1:13" s="54" customFormat="1" ht="23.25" customHeight="1">
      <c r="A34" s="198"/>
      <c r="B34" s="199"/>
      <c r="C34" s="199"/>
      <c r="D34" s="200"/>
      <c r="E34" s="200"/>
      <c r="F34" s="200"/>
      <c r="G34" s="200"/>
      <c r="H34" s="201"/>
      <c r="I34" s="200"/>
      <c r="J34" s="200"/>
      <c r="K34" s="201"/>
      <c r="L34" s="200"/>
      <c r="M34" s="200"/>
    </row>
    <row r="35" spans="1:13" s="54" customFormat="1" ht="23.25" customHeight="1">
      <c r="A35" s="198"/>
      <c r="B35" s="199"/>
      <c r="C35" s="199"/>
      <c r="D35" s="200"/>
      <c r="E35" s="200"/>
      <c r="F35" s="200"/>
      <c r="G35" s="200"/>
      <c r="H35" s="201"/>
      <c r="I35" s="200"/>
      <c r="J35" s="200"/>
      <c r="K35" s="201"/>
      <c r="L35" s="200"/>
      <c r="M35" s="200"/>
    </row>
    <row r="36" spans="1:13" s="54" customFormat="1" ht="23.25" customHeight="1">
      <c r="A36" s="198"/>
      <c r="B36" s="199"/>
      <c r="C36" s="199"/>
      <c r="D36" s="200"/>
      <c r="E36" s="200"/>
      <c r="F36" s="200"/>
      <c r="G36" s="200"/>
      <c r="H36" s="201"/>
      <c r="I36" s="200"/>
      <c r="J36" s="200"/>
      <c r="K36" s="201"/>
      <c r="L36" s="200"/>
      <c r="M36" s="200"/>
    </row>
    <row r="37" spans="1:13" s="54" customFormat="1" ht="23.25" customHeight="1">
      <c r="A37" s="198"/>
      <c r="B37" s="199"/>
      <c r="C37" s="199"/>
      <c r="D37" s="200"/>
      <c r="E37" s="200"/>
      <c r="F37" s="200"/>
      <c r="G37" s="200"/>
      <c r="H37" s="201"/>
      <c r="I37" s="200"/>
      <c r="J37" s="200"/>
      <c r="K37" s="201"/>
      <c r="L37" s="200"/>
      <c r="M37" s="200"/>
    </row>
    <row r="38" spans="1:13" s="54" customFormat="1" ht="23.25" customHeight="1">
      <c r="A38" s="198"/>
      <c r="B38" s="199"/>
      <c r="C38" s="199"/>
      <c r="D38" s="200"/>
      <c r="E38" s="200"/>
      <c r="F38" s="200"/>
      <c r="G38" s="200"/>
      <c r="H38" s="201"/>
      <c r="I38" s="200"/>
      <c r="J38" s="200"/>
      <c r="K38" s="201"/>
      <c r="L38" s="200"/>
      <c r="M38" s="200"/>
    </row>
    <row r="39" spans="4:13" s="54" customFormat="1" ht="23.25" customHeight="1">
      <c r="D39" s="196"/>
      <c r="E39" s="196"/>
      <c r="F39" s="196"/>
      <c r="G39" s="196"/>
      <c r="H39" s="197"/>
      <c r="I39" s="196"/>
      <c r="J39" s="196"/>
      <c r="K39" s="197"/>
      <c r="L39" s="196"/>
      <c r="M39" s="196"/>
    </row>
    <row r="40" spans="4:13" s="54" customFormat="1" ht="23.25" customHeight="1">
      <c r="D40" s="196"/>
      <c r="E40" s="196"/>
      <c r="F40" s="196"/>
      <c r="G40" s="196"/>
      <c r="H40" s="197"/>
      <c r="I40" s="196"/>
      <c r="J40" s="196"/>
      <c r="K40" s="197"/>
      <c r="L40" s="196"/>
      <c r="M40" s="196"/>
    </row>
    <row r="41" spans="4:13" s="54" customFormat="1" ht="23.25" customHeight="1">
      <c r="D41" s="196"/>
      <c r="E41" s="196"/>
      <c r="F41" s="196"/>
      <c r="G41" s="196"/>
      <c r="H41" s="197"/>
      <c r="I41" s="196"/>
      <c r="J41" s="196"/>
      <c r="K41" s="197"/>
      <c r="L41" s="196"/>
      <c r="M41" s="196"/>
    </row>
    <row r="42" spans="4:13" s="54" customFormat="1" ht="23.25" customHeight="1">
      <c r="D42" s="196"/>
      <c r="E42" s="196"/>
      <c r="F42" s="196"/>
      <c r="G42" s="196"/>
      <c r="H42" s="197"/>
      <c r="I42" s="196"/>
      <c r="J42" s="196"/>
      <c r="K42" s="197"/>
      <c r="L42" s="196"/>
      <c r="M42" s="196"/>
    </row>
    <row r="43" spans="4:13" s="54" customFormat="1" ht="23.25" customHeight="1">
      <c r="D43" s="196"/>
      <c r="E43" s="196"/>
      <c r="F43" s="196"/>
      <c r="G43" s="196"/>
      <c r="H43" s="197"/>
      <c r="I43" s="196"/>
      <c r="J43" s="196"/>
      <c r="K43" s="197"/>
      <c r="L43" s="196"/>
      <c r="M43" s="196"/>
    </row>
    <row r="44" spans="4:13" s="54" customFormat="1" ht="23.25" customHeight="1">
      <c r="D44" s="196"/>
      <c r="E44" s="196"/>
      <c r="F44" s="196"/>
      <c r="G44" s="196"/>
      <c r="H44" s="197"/>
      <c r="I44" s="196"/>
      <c r="J44" s="196"/>
      <c r="K44" s="197"/>
      <c r="L44" s="196"/>
      <c r="M44" s="196"/>
    </row>
    <row r="45" spans="4:13" s="54" customFormat="1" ht="23.25" customHeight="1">
      <c r="D45" s="196"/>
      <c r="E45" s="196"/>
      <c r="F45" s="196"/>
      <c r="G45" s="196"/>
      <c r="H45" s="197"/>
      <c r="I45" s="196"/>
      <c r="J45" s="196"/>
      <c r="K45" s="197"/>
      <c r="L45" s="196"/>
      <c r="M45" s="196"/>
    </row>
    <row r="46" spans="4:13" s="54" customFormat="1" ht="23.25" customHeight="1">
      <c r="D46" s="196"/>
      <c r="E46" s="196"/>
      <c r="F46" s="196"/>
      <c r="G46" s="196"/>
      <c r="H46" s="197"/>
      <c r="I46" s="196"/>
      <c r="J46" s="196"/>
      <c r="K46" s="197"/>
      <c r="L46" s="196"/>
      <c r="M46" s="196"/>
    </row>
    <row r="47" spans="4:13" s="54" customFormat="1" ht="23.25" customHeight="1">
      <c r="D47" s="196"/>
      <c r="E47" s="196"/>
      <c r="F47" s="196"/>
      <c r="G47" s="196"/>
      <c r="H47" s="197"/>
      <c r="I47" s="196"/>
      <c r="J47" s="196"/>
      <c r="K47" s="197"/>
      <c r="L47" s="196"/>
      <c r="M47" s="196"/>
    </row>
    <row r="48" spans="4:13" s="54" customFormat="1" ht="23.25" customHeight="1">
      <c r="D48" s="196"/>
      <c r="E48" s="196"/>
      <c r="F48" s="196"/>
      <c r="G48" s="196"/>
      <c r="H48" s="197"/>
      <c r="I48" s="196"/>
      <c r="J48" s="196"/>
      <c r="K48" s="197"/>
      <c r="L48" s="196"/>
      <c r="M48" s="196"/>
    </row>
    <row r="49" spans="4:13" s="54" customFormat="1" ht="23.25" customHeight="1">
      <c r="D49" s="196"/>
      <c r="E49" s="196"/>
      <c r="F49" s="196"/>
      <c r="G49" s="196"/>
      <c r="H49" s="197"/>
      <c r="I49" s="196"/>
      <c r="J49" s="196"/>
      <c r="K49" s="197"/>
      <c r="L49" s="196"/>
      <c r="M49" s="196"/>
    </row>
    <row r="50" spans="4:13" s="54" customFormat="1" ht="23.25" customHeight="1">
      <c r="D50" s="196"/>
      <c r="E50" s="196"/>
      <c r="F50" s="196"/>
      <c r="G50" s="196"/>
      <c r="H50" s="197"/>
      <c r="I50" s="196"/>
      <c r="J50" s="196"/>
      <c r="K50" s="197"/>
      <c r="L50" s="196"/>
      <c r="M50" s="196"/>
    </row>
    <row r="51" spans="4:13" s="54" customFormat="1" ht="23.25" customHeight="1">
      <c r="D51" s="196"/>
      <c r="E51" s="196"/>
      <c r="F51" s="196"/>
      <c r="G51" s="196"/>
      <c r="H51" s="197"/>
      <c r="I51" s="196"/>
      <c r="J51" s="196"/>
      <c r="K51" s="197"/>
      <c r="L51" s="196"/>
      <c r="M51" s="196"/>
    </row>
    <row r="52" spans="4:13" s="54" customFormat="1" ht="23.25" customHeight="1">
      <c r="D52" s="196"/>
      <c r="E52" s="196"/>
      <c r="F52" s="196"/>
      <c r="G52" s="196"/>
      <c r="H52" s="197"/>
      <c r="I52" s="196"/>
      <c r="J52" s="196"/>
      <c r="K52" s="197"/>
      <c r="L52" s="196"/>
      <c r="M52" s="196"/>
    </row>
    <row r="53" spans="4:13" s="54" customFormat="1" ht="23.25" customHeight="1">
      <c r="D53" s="196"/>
      <c r="E53" s="196"/>
      <c r="F53" s="196"/>
      <c r="G53" s="196"/>
      <c r="H53" s="197"/>
      <c r="I53" s="196"/>
      <c r="J53" s="196"/>
      <c r="K53" s="197"/>
      <c r="L53" s="196"/>
      <c r="M53" s="196"/>
    </row>
    <row r="54" spans="4:13" s="54" customFormat="1" ht="23.25" customHeight="1">
      <c r="D54" s="196"/>
      <c r="E54" s="196"/>
      <c r="F54" s="196"/>
      <c r="G54" s="196"/>
      <c r="H54" s="197"/>
      <c r="I54" s="196"/>
      <c r="J54" s="196"/>
      <c r="K54" s="197"/>
      <c r="L54" s="196"/>
      <c r="M54" s="196"/>
    </row>
    <row r="55" spans="4:13" s="54" customFormat="1" ht="23.25" customHeight="1">
      <c r="D55" s="196"/>
      <c r="E55" s="196"/>
      <c r="F55" s="196"/>
      <c r="G55" s="196"/>
      <c r="H55" s="197"/>
      <c r="I55" s="196"/>
      <c r="J55" s="196"/>
      <c r="K55" s="197"/>
      <c r="L55" s="196"/>
      <c r="M55" s="196"/>
    </row>
    <row r="56" spans="4:13" s="54" customFormat="1" ht="23.25" customHeight="1">
      <c r="D56" s="196"/>
      <c r="E56" s="196"/>
      <c r="F56" s="196"/>
      <c r="G56" s="196"/>
      <c r="H56" s="197"/>
      <c r="I56" s="196"/>
      <c r="J56" s="196"/>
      <c r="K56" s="197"/>
      <c r="L56" s="196"/>
      <c r="M56" s="196"/>
    </row>
    <row r="57" spans="4:13" s="54" customFormat="1" ht="23.25" customHeight="1">
      <c r="D57" s="196"/>
      <c r="E57" s="196"/>
      <c r="F57" s="196"/>
      <c r="G57" s="196"/>
      <c r="H57" s="197"/>
      <c r="I57" s="196"/>
      <c r="J57" s="196"/>
      <c r="K57" s="197"/>
      <c r="L57" s="196"/>
      <c r="M57" s="196"/>
    </row>
    <row r="58" spans="4:13" s="54" customFormat="1" ht="23.25" customHeight="1">
      <c r="D58" s="196"/>
      <c r="E58" s="196"/>
      <c r="F58" s="196"/>
      <c r="G58" s="196"/>
      <c r="H58" s="197"/>
      <c r="I58" s="196"/>
      <c r="J58" s="196"/>
      <c r="K58" s="197"/>
      <c r="L58" s="196"/>
      <c r="M58" s="196"/>
    </row>
    <row r="59" spans="4:13" s="54" customFormat="1" ht="23.25" customHeight="1">
      <c r="D59" s="196"/>
      <c r="E59" s="196"/>
      <c r="F59" s="196"/>
      <c r="G59" s="196"/>
      <c r="H59" s="197"/>
      <c r="I59" s="196"/>
      <c r="J59" s="196"/>
      <c r="K59" s="197"/>
      <c r="L59" s="196"/>
      <c r="M59" s="196"/>
    </row>
    <row r="60" spans="4:13" s="54" customFormat="1" ht="23.25" customHeight="1">
      <c r="D60" s="196"/>
      <c r="E60" s="196"/>
      <c r="F60" s="196"/>
      <c r="G60" s="196"/>
      <c r="H60" s="197"/>
      <c r="I60" s="196"/>
      <c r="J60" s="196"/>
      <c r="K60" s="197"/>
      <c r="L60" s="196"/>
      <c r="M60" s="196"/>
    </row>
    <row r="61" spans="4:13" s="54" customFormat="1" ht="23.25" customHeight="1">
      <c r="D61" s="196"/>
      <c r="E61" s="196"/>
      <c r="F61" s="196"/>
      <c r="G61" s="196"/>
      <c r="H61" s="197"/>
      <c r="I61" s="196"/>
      <c r="J61" s="196"/>
      <c r="K61" s="197"/>
      <c r="L61" s="196"/>
      <c r="M61" s="196"/>
    </row>
    <row r="62" spans="4:13" s="54" customFormat="1" ht="23.25" customHeight="1">
      <c r="D62" s="196"/>
      <c r="E62" s="196"/>
      <c r="F62" s="196"/>
      <c r="G62" s="196"/>
      <c r="H62" s="197"/>
      <c r="I62" s="196"/>
      <c r="J62" s="196"/>
      <c r="K62" s="197"/>
      <c r="L62" s="196"/>
      <c r="M62" s="196"/>
    </row>
    <row r="63" spans="4:13" s="54" customFormat="1" ht="23.25" customHeight="1">
      <c r="D63" s="196"/>
      <c r="E63" s="196"/>
      <c r="F63" s="196"/>
      <c r="G63" s="196"/>
      <c r="H63" s="197"/>
      <c r="I63" s="196"/>
      <c r="J63" s="196"/>
      <c r="K63" s="197"/>
      <c r="L63" s="196"/>
      <c r="M63" s="196"/>
    </row>
    <row r="64" spans="4:13" s="54" customFormat="1" ht="23.25" customHeight="1">
      <c r="D64" s="196"/>
      <c r="E64" s="196"/>
      <c r="F64" s="196"/>
      <c r="G64" s="196"/>
      <c r="H64" s="197"/>
      <c r="I64" s="196"/>
      <c r="J64" s="196"/>
      <c r="K64" s="197"/>
      <c r="L64" s="196"/>
      <c r="M64" s="196"/>
    </row>
    <row r="65" spans="4:13" s="54" customFormat="1" ht="23.25" customHeight="1">
      <c r="D65" s="196"/>
      <c r="E65" s="196"/>
      <c r="F65" s="196"/>
      <c r="G65" s="196"/>
      <c r="H65" s="197"/>
      <c r="I65" s="196"/>
      <c r="J65" s="196"/>
      <c r="K65" s="197"/>
      <c r="L65" s="196"/>
      <c r="M65" s="196"/>
    </row>
    <row r="66" spans="4:13" s="54" customFormat="1" ht="23.25" customHeight="1">
      <c r="D66" s="196"/>
      <c r="E66" s="196"/>
      <c r="F66" s="196"/>
      <c r="G66" s="196"/>
      <c r="H66" s="197"/>
      <c r="I66" s="196"/>
      <c r="J66" s="196"/>
      <c r="K66" s="197"/>
      <c r="L66" s="196"/>
      <c r="M66" s="196"/>
    </row>
    <row r="67" spans="4:13" s="54" customFormat="1" ht="23.25" customHeight="1">
      <c r="D67" s="196"/>
      <c r="E67" s="196"/>
      <c r="F67" s="196"/>
      <c r="G67" s="196"/>
      <c r="H67" s="197"/>
      <c r="I67" s="196"/>
      <c r="J67" s="196"/>
      <c r="K67" s="197"/>
      <c r="L67" s="196"/>
      <c r="M67" s="196"/>
    </row>
    <row r="68" spans="4:13" s="54" customFormat="1" ht="23.25" customHeight="1">
      <c r="D68" s="196"/>
      <c r="E68" s="196"/>
      <c r="F68" s="196"/>
      <c r="G68" s="196"/>
      <c r="H68" s="197"/>
      <c r="I68" s="196"/>
      <c r="J68" s="196"/>
      <c r="K68" s="197"/>
      <c r="L68" s="196"/>
      <c r="M68" s="196"/>
    </row>
    <row r="69" spans="4:13" s="54" customFormat="1" ht="23.25" customHeight="1">
      <c r="D69" s="196"/>
      <c r="E69" s="196"/>
      <c r="F69" s="196"/>
      <c r="G69" s="196"/>
      <c r="H69" s="197"/>
      <c r="I69" s="196"/>
      <c r="J69" s="196"/>
      <c r="K69" s="197"/>
      <c r="L69" s="196"/>
      <c r="M69" s="196"/>
    </row>
    <row r="70" spans="4:13" s="54" customFormat="1" ht="23.25" customHeight="1">
      <c r="D70" s="196"/>
      <c r="E70" s="196"/>
      <c r="F70" s="196"/>
      <c r="G70" s="196"/>
      <c r="H70" s="197"/>
      <c r="I70" s="196"/>
      <c r="J70" s="196"/>
      <c r="K70" s="197"/>
      <c r="L70" s="196"/>
      <c r="M70" s="196"/>
    </row>
    <row r="71" spans="4:13" s="54" customFormat="1" ht="23.25" customHeight="1">
      <c r="D71" s="196"/>
      <c r="E71" s="196"/>
      <c r="F71" s="196"/>
      <c r="G71" s="196"/>
      <c r="H71" s="197"/>
      <c r="I71" s="196"/>
      <c r="J71" s="196"/>
      <c r="K71" s="197"/>
      <c r="L71" s="196"/>
      <c r="M71" s="196"/>
    </row>
    <row r="72" spans="4:13" s="54" customFormat="1" ht="23.25" customHeight="1">
      <c r="D72" s="196"/>
      <c r="E72" s="196"/>
      <c r="F72" s="196"/>
      <c r="G72" s="196"/>
      <c r="H72" s="197"/>
      <c r="I72" s="196"/>
      <c r="J72" s="196"/>
      <c r="K72" s="197"/>
      <c r="L72" s="196"/>
      <c r="M72" s="196"/>
    </row>
    <row r="73" spans="4:13" s="54" customFormat="1" ht="23.25" customHeight="1">
      <c r="D73" s="196"/>
      <c r="E73" s="196"/>
      <c r="F73" s="196"/>
      <c r="G73" s="196"/>
      <c r="H73" s="197"/>
      <c r="I73" s="196"/>
      <c r="J73" s="196"/>
      <c r="K73" s="197"/>
      <c r="L73" s="196"/>
      <c r="M73" s="196"/>
    </row>
    <row r="74" spans="4:13" s="54" customFormat="1" ht="23.25" customHeight="1">
      <c r="D74" s="196"/>
      <c r="E74" s="196"/>
      <c r="F74" s="196"/>
      <c r="G74" s="196"/>
      <c r="H74" s="197"/>
      <c r="I74" s="196"/>
      <c r="J74" s="196"/>
      <c r="K74" s="197"/>
      <c r="L74" s="196"/>
      <c r="M74" s="196"/>
    </row>
    <row r="75" spans="4:13" s="54" customFormat="1" ht="23.25" customHeight="1">
      <c r="D75" s="196"/>
      <c r="E75" s="196"/>
      <c r="F75" s="196"/>
      <c r="G75" s="196"/>
      <c r="H75" s="197"/>
      <c r="I75" s="196"/>
      <c r="J75" s="196"/>
      <c r="K75" s="197"/>
      <c r="L75" s="196"/>
      <c r="M75" s="196"/>
    </row>
    <row r="76" spans="4:13" s="54" customFormat="1" ht="23.25" customHeight="1">
      <c r="D76" s="196"/>
      <c r="E76" s="196"/>
      <c r="F76" s="196"/>
      <c r="G76" s="196"/>
      <c r="H76" s="197"/>
      <c r="I76" s="196"/>
      <c r="J76" s="196"/>
      <c r="K76" s="197"/>
      <c r="L76" s="196"/>
      <c r="M76" s="196"/>
    </row>
    <row r="77" spans="4:13" s="54" customFormat="1" ht="23.25" customHeight="1">
      <c r="D77" s="196"/>
      <c r="E77" s="196"/>
      <c r="F77" s="196"/>
      <c r="G77" s="196"/>
      <c r="H77" s="197"/>
      <c r="I77" s="196"/>
      <c r="J77" s="196"/>
      <c r="K77" s="197"/>
      <c r="L77" s="196"/>
      <c r="M77" s="196"/>
    </row>
    <row r="78" spans="4:13" s="54" customFormat="1" ht="23.25" customHeight="1">
      <c r="D78" s="196"/>
      <c r="E78" s="196"/>
      <c r="F78" s="196"/>
      <c r="G78" s="196"/>
      <c r="H78" s="197"/>
      <c r="I78" s="196"/>
      <c r="J78" s="196"/>
      <c r="K78" s="197"/>
      <c r="L78" s="196"/>
      <c r="M78" s="196"/>
    </row>
    <row r="79" spans="4:13" s="54" customFormat="1" ht="23.25" customHeight="1">
      <c r="D79" s="196"/>
      <c r="E79" s="196"/>
      <c r="F79" s="196"/>
      <c r="G79" s="196"/>
      <c r="H79" s="197"/>
      <c r="I79" s="196"/>
      <c r="J79" s="196"/>
      <c r="K79" s="197"/>
      <c r="L79" s="196"/>
      <c r="M79" s="196"/>
    </row>
    <row r="80" spans="4:13" s="54" customFormat="1" ht="23.25" customHeight="1">
      <c r="D80" s="196"/>
      <c r="E80" s="196"/>
      <c r="F80" s="196"/>
      <c r="G80" s="196"/>
      <c r="H80" s="197"/>
      <c r="I80" s="196"/>
      <c r="J80" s="196"/>
      <c r="K80" s="197"/>
      <c r="L80" s="196"/>
      <c r="M80" s="196"/>
    </row>
    <row r="81" spans="4:13" s="54" customFormat="1" ht="23.25" customHeight="1">
      <c r="D81" s="196"/>
      <c r="E81" s="196"/>
      <c r="F81" s="196"/>
      <c r="G81" s="196"/>
      <c r="H81" s="197"/>
      <c r="I81" s="196"/>
      <c r="J81" s="196"/>
      <c r="K81" s="197"/>
      <c r="L81" s="196"/>
      <c r="M81" s="196"/>
    </row>
  </sheetData>
  <sheetProtection/>
  <mergeCells count="1">
    <mergeCell ref="A1:M1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43">
      <selection activeCell="M11" sqref="M11"/>
    </sheetView>
  </sheetViews>
  <sheetFormatPr defaultColWidth="9.140625" defaultRowHeight="21.75"/>
  <cols>
    <col min="1" max="1" width="4.140625" style="0" customWidth="1"/>
    <col min="2" max="2" width="31.421875" style="0" customWidth="1"/>
    <col min="3" max="3" width="7.140625" style="0" customWidth="1"/>
    <col min="4" max="4" width="7.00390625" style="0" customWidth="1"/>
    <col min="7" max="7" width="8.7109375" style="0" customWidth="1"/>
    <col min="8" max="9" width="9.28125" style="0" customWidth="1"/>
  </cols>
  <sheetData>
    <row r="1" spans="1:9" ht="23.25">
      <c r="A1" s="335" t="s">
        <v>314</v>
      </c>
      <c r="B1" s="336"/>
      <c r="C1" s="336"/>
      <c r="D1" s="336"/>
      <c r="E1" s="336"/>
      <c r="F1" s="336"/>
      <c r="G1" s="337"/>
      <c r="H1" s="337"/>
      <c r="I1" s="337"/>
    </row>
    <row r="2" spans="1:9" ht="23.25">
      <c r="A2" s="336"/>
      <c r="B2" s="336" t="s">
        <v>339</v>
      </c>
      <c r="C2" s="336"/>
      <c r="D2" s="336"/>
      <c r="E2" s="336"/>
      <c r="F2" s="336"/>
      <c r="G2" s="337"/>
      <c r="H2" s="337"/>
      <c r="I2" s="337"/>
    </row>
    <row r="3" spans="1:9" ht="23.25">
      <c r="A3" s="338" t="s">
        <v>3</v>
      </c>
      <c r="B3" s="338" t="s">
        <v>37</v>
      </c>
      <c r="C3" s="338" t="s">
        <v>1</v>
      </c>
      <c r="D3" s="338" t="s">
        <v>2</v>
      </c>
      <c r="E3" s="338" t="s">
        <v>11</v>
      </c>
      <c r="F3" s="338" t="s">
        <v>315</v>
      </c>
      <c r="G3" s="501" t="s">
        <v>316</v>
      </c>
      <c r="H3" s="502"/>
      <c r="I3" s="503"/>
    </row>
    <row r="4" spans="1:9" ht="23.25">
      <c r="A4" s="339"/>
      <c r="B4" s="339"/>
      <c r="C4" s="339" t="s">
        <v>37</v>
      </c>
      <c r="D4" s="339" t="s">
        <v>317</v>
      </c>
      <c r="E4" s="339" t="s">
        <v>318</v>
      </c>
      <c r="F4" s="339" t="s">
        <v>319</v>
      </c>
      <c r="G4" s="340">
        <v>2564</v>
      </c>
      <c r="H4" s="340">
        <v>2565</v>
      </c>
      <c r="I4" s="340">
        <v>2566</v>
      </c>
    </row>
    <row r="5" spans="1:9" ht="23.25">
      <c r="A5" s="341">
        <v>1</v>
      </c>
      <c r="B5" s="6" t="s">
        <v>81</v>
      </c>
      <c r="C5" s="341" t="s">
        <v>28</v>
      </c>
      <c r="D5" s="341">
        <v>1</v>
      </c>
      <c r="E5" s="135">
        <v>51830</v>
      </c>
      <c r="F5" s="135">
        <v>621960</v>
      </c>
      <c r="G5" s="26">
        <f>(39190-37830)*12</f>
        <v>16320</v>
      </c>
      <c r="H5" s="26">
        <f>(40560-39190)*12</f>
        <v>16440</v>
      </c>
      <c r="I5" s="26">
        <f>(41930-40560)*12</f>
        <v>16440</v>
      </c>
    </row>
    <row r="6" spans="1:9" ht="19.5" customHeight="1">
      <c r="A6" s="343">
        <v>2</v>
      </c>
      <c r="B6" s="10" t="s">
        <v>80</v>
      </c>
      <c r="C6" s="368" t="s">
        <v>29</v>
      </c>
      <c r="D6" s="341">
        <v>1</v>
      </c>
      <c r="E6" s="135">
        <v>36995</v>
      </c>
      <c r="F6" s="135">
        <v>443940</v>
      </c>
      <c r="G6" s="26">
        <v>15060</v>
      </c>
      <c r="H6" s="26">
        <v>15060</v>
      </c>
      <c r="I6" s="26">
        <v>15060</v>
      </c>
    </row>
    <row r="7" spans="1:9" ht="24" customHeight="1">
      <c r="A7" s="343"/>
      <c r="B7" s="22" t="s">
        <v>31</v>
      </c>
      <c r="C7" s="353"/>
      <c r="D7" s="341"/>
      <c r="E7" s="344"/>
      <c r="F7" s="344"/>
      <c r="G7" s="345"/>
      <c r="H7" s="345"/>
      <c r="I7" s="345"/>
    </row>
    <row r="8" spans="1:9" ht="23.25">
      <c r="A8" s="343">
        <v>3</v>
      </c>
      <c r="B8" s="15" t="s">
        <v>320</v>
      </c>
      <c r="C8" s="367" t="s">
        <v>325</v>
      </c>
      <c r="D8" s="341">
        <v>1</v>
      </c>
      <c r="E8" s="135">
        <v>35380</v>
      </c>
      <c r="F8" s="135">
        <v>424560</v>
      </c>
      <c r="G8" s="26">
        <f>(33000-31880)*12</f>
        <v>13440</v>
      </c>
      <c r="H8" s="26">
        <f>(34110-33000)*12</f>
        <v>13320</v>
      </c>
      <c r="I8" s="26">
        <f>(35220-34110)*12</f>
        <v>13320</v>
      </c>
    </row>
    <row r="9" spans="1:9" ht="23.25">
      <c r="A9" s="341">
        <v>4</v>
      </c>
      <c r="B9" s="15" t="s">
        <v>84</v>
      </c>
      <c r="C9" s="367" t="s">
        <v>230</v>
      </c>
      <c r="D9" s="341">
        <v>1</v>
      </c>
      <c r="E9" s="135">
        <v>32450</v>
      </c>
      <c r="F9" s="135">
        <f>32450*12</f>
        <v>389400</v>
      </c>
      <c r="G9" s="26">
        <f>(33560-32450)*12</f>
        <v>13320</v>
      </c>
      <c r="H9" s="26">
        <f>(34680-33560)*12</f>
        <v>13440</v>
      </c>
      <c r="I9" s="26">
        <f>(35770-34680)*12</f>
        <v>13080</v>
      </c>
    </row>
    <row r="10" spans="1:9" ht="23.25">
      <c r="A10" s="341">
        <v>5</v>
      </c>
      <c r="B10" s="15" t="s">
        <v>85</v>
      </c>
      <c r="C10" s="365" t="s">
        <v>234</v>
      </c>
      <c r="D10" s="341">
        <v>1</v>
      </c>
      <c r="E10" s="135">
        <v>17570</v>
      </c>
      <c r="F10" s="135">
        <f>17570*12</f>
        <v>210840</v>
      </c>
      <c r="G10" s="26">
        <f>(18200-17570)*12</f>
        <v>7560</v>
      </c>
      <c r="H10" s="26">
        <f>(18840-18200)*12</f>
        <v>7680</v>
      </c>
      <c r="I10" s="26">
        <f>(19480-18840)*12</f>
        <v>7680</v>
      </c>
    </row>
    <row r="11" spans="1:9" ht="23.25">
      <c r="A11" s="341">
        <v>6</v>
      </c>
      <c r="B11" s="207" t="s">
        <v>138</v>
      </c>
      <c r="C11" s="366" t="s">
        <v>230</v>
      </c>
      <c r="D11" s="341">
        <v>1</v>
      </c>
      <c r="E11" s="135">
        <v>28030</v>
      </c>
      <c r="F11" s="135">
        <f>28030*12</f>
        <v>336360</v>
      </c>
      <c r="G11" s="26">
        <f>(29110-28030)*12</f>
        <v>12960</v>
      </c>
      <c r="H11" s="26">
        <f>(30220-29110)*12</f>
        <v>13320</v>
      </c>
      <c r="I11" s="26">
        <v>13340</v>
      </c>
    </row>
    <row r="12" spans="1:9" ht="23.25">
      <c r="A12" s="343">
        <v>7</v>
      </c>
      <c r="B12" s="15" t="s">
        <v>223</v>
      </c>
      <c r="C12" s="367" t="s">
        <v>230</v>
      </c>
      <c r="D12" s="341">
        <v>1</v>
      </c>
      <c r="E12" s="135">
        <v>29110</v>
      </c>
      <c r="F12" s="135">
        <f>29110*12</f>
        <v>349320</v>
      </c>
      <c r="G12" s="26">
        <f>(33560-32450)*12</f>
        <v>13320</v>
      </c>
      <c r="H12" s="26">
        <v>13440</v>
      </c>
      <c r="I12" s="26">
        <v>13320</v>
      </c>
    </row>
    <row r="13" spans="1:9" ht="23.25">
      <c r="A13" s="341">
        <v>8</v>
      </c>
      <c r="B13" s="15" t="s">
        <v>212</v>
      </c>
      <c r="C13" s="366" t="s">
        <v>213</v>
      </c>
      <c r="D13" s="341">
        <v>1</v>
      </c>
      <c r="E13" s="135">
        <v>29643</v>
      </c>
      <c r="F13" s="135">
        <v>355720</v>
      </c>
      <c r="G13" s="26">
        <v>12000</v>
      </c>
      <c r="H13" s="26">
        <v>12000</v>
      </c>
      <c r="I13" s="26">
        <v>12000</v>
      </c>
    </row>
    <row r="14" spans="1:9" ht="23.25">
      <c r="A14" s="341">
        <v>9</v>
      </c>
      <c r="B14" s="207" t="s">
        <v>89</v>
      </c>
      <c r="C14" s="365" t="s">
        <v>312</v>
      </c>
      <c r="D14" s="341">
        <v>1</v>
      </c>
      <c r="E14" s="135">
        <v>20780</v>
      </c>
      <c r="F14" s="135">
        <f>20780*12</f>
        <v>249360</v>
      </c>
      <c r="G14" s="26">
        <v>10080</v>
      </c>
      <c r="H14" s="26">
        <v>10440</v>
      </c>
      <c r="I14" s="26">
        <v>10560</v>
      </c>
    </row>
    <row r="15" spans="1:9" ht="23.25">
      <c r="A15" s="343">
        <v>10</v>
      </c>
      <c r="B15" s="15" t="s">
        <v>162</v>
      </c>
      <c r="C15" s="365" t="s">
        <v>312</v>
      </c>
      <c r="D15" s="341">
        <v>1</v>
      </c>
      <c r="E15" s="135">
        <v>29340</v>
      </c>
      <c r="F15" s="135">
        <f>29340*12</f>
        <v>352080</v>
      </c>
      <c r="G15" s="26">
        <v>11400</v>
      </c>
      <c r="H15" s="26">
        <v>11640</v>
      </c>
      <c r="I15" s="26">
        <v>12120</v>
      </c>
    </row>
    <row r="16" spans="1:9" ht="23.25">
      <c r="A16" s="341"/>
      <c r="B16" s="279" t="s">
        <v>26</v>
      </c>
      <c r="C16" s="354"/>
      <c r="D16" s="341"/>
      <c r="E16" s="344"/>
      <c r="F16" s="344"/>
      <c r="G16" s="346"/>
      <c r="H16" s="346"/>
      <c r="I16" s="346"/>
    </row>
    <row r="17" spans="1:9" ht="23.25">
      <c r="A17" s="341">
        <v>11</v>
      </c>
      <c r="B17" s="15" t="s">
        <v>99</v>
      </c>
      <c r="C17" s="160" t="s">
        <v>45</v>
      </c>
      <c r="D17" s="341">
        <v>1</v>
      </c>
      <c r="E17" s="135">
        <v>15010</v>
      </c>
      <c r="F17" s="135">
        <f>15010*12</f>
        <v>180120</v>
      </c>
      <c r="G17" s="26">
        <v>7320</v>
      </c>
      <c r="H17" s="26">
        <v>7560</v>
      </c>
      <c r="I17" s="26">
        <v>7800</v>
      </c>
    </row>
    <row r="18" spans="1:9" ht="23.25">
      <c r="A18" s="341">
        <v>12</v>
      </c>
      <c r="B18" s="16" t="s">
        <v>99</v>
      </c>
      <c r="C18" s="160" t="s">
        <v>45</v>
      </c>
      <c r="D18" s="343">
        <v>1</v>
      </c>
      <c r="E18" s="135">
        <v>13290</v>
      </c>
      <c r="F18" s="135">
        <f>13290*12</f>
        <v>159480</v>
      </c>
      <c r="G18" s="26">
        <v>6480</v>
      </c>
      <c r="H18" s="26">
        <v>6720</v>
      </c>
      <c r="I18" s="26">
        <v>6960</v>
      </c>
    </row>
    <row r="19" spans="1:9" ht="23.25">
      <c r="A19" s="343">
        <v>13</v>
      </c>
      <c r="B19" s="19" t="s">
        <v>180</v>
      </c>
      <c r="C19" s="160" t="s">
        <v>45</v>
      </c>
      <c r="D19" s="343">
        <v>1</v>
      </c>
      <c r="E19" s="135">
        <v>11410</v>
      </c>
      <c r="F19" s="135">
        <f>11410*12</f>
        <v>136920</v>
      </c>
      <c r="G19" s="26">
        <v>5520</v>
      </c>
      <c r="H19" s="26">
        <v>5760</v>
      </c>
      <c r="I19" s="26">
        <v>6000</v>
      </c>
    </row>
    <row r="20" spans="1:9" ht="23.25">
      <c r="A20" s="341">
        <v>14</v>
      </c>
      <c r="B20" s="19" t="s">
        <v>8</v>
      </c>
      <c r="C20" s="160" t="s">
        <v>45</v>
      </c>
      <c r="D20" s="341">
        <v>1</v>
      </c>
      <c r="E20" s="135">
        <v>9400</v>
      </c>
      <c r="F20" s="135">
        <f>9400*12</f>
        <v>112800</v>
      </c>
      <c r="G20" s="26">
        <v>4560</v>
      </c>
      <c r="H20" s="26">
        <v>4800</v>
      </c>
      <c r="I20" s="26">
        <v>4920</v>
      </c>
    </row>
    <row r="21" spans="1:9" ht="23.25">
      <c r="A21" s="341">
        <v>15</v>
      </c>
      <c r="B21" s="19" t="s">
        <v>8</v>
      </c>
      <c r="C21" s="160" t="s">
        <v>45</v>
      </c>
      <c r="D21" s="341">
        <v>1</v>
      </c>
      <c r="E21" s="135">
        <v>11350</v>
      </c>
      <c r="F21" s="135">
        <f>11350*12</f>
        <v>136200</v>
      </c>
      <c r="G21" s="26">
        <v>5520</v>
      </c>
      <c r="H21" s="26">
        <v>5760</v>
      </c>
      <c r="I21" s="26">
        <v>6000</v>
      </c>
    </row>
    <row r="22" spans="1:9" ht="23.25">
      <c r="A22" s="343">
        <v>16</v>
      </c>
      <c r="B22" s="20" t="s">
        <v>186</v>
      </c>
      <c r="C22" s="160" t="s">
        <v>45</v>
      </c>
      <c r="D22" s="341">
        <v>1</v>
      </c>
      <c r="E22" s="135">
        <v>11060</v>
      </c>
      <c r="F22" s="135">
        <f>11060*12</f>
        <v>132720</v>
      </c>
      <c r="G22" s="26">
        <v>5400</v>
      </c>
      <c r="H22" s="26">
        <v>5640</v>
      </c>
      <c r="I22" s="26">
        <v>5760</v>
      </c>
    </row>
    <row r="23" spans="1:9" ht="23.25">
      <c r="A23" s="343">
        <v>17</v>
      </c>
      <c r="B23" s="20" t="s">
        <v>188</v>
      </c>
      <c r="C23" s="160" t="s">
        <v>45</v>
      </c>
      <c r="D23" s="343">
        <v>1</v>
      </c>
      <c r="E23" s="135">
        <v>10130</v>
      </c>
      <c r="F23" s="135">
        <f>10130*12</f>
        <v>121560</v>
      </c>
      <c r="G23" s="26">
        <v>4920</v>
      </c>
      <c r="H23" s="26">
        <v>5160</v>
      </c>
      <c r="I23" s="26">
        <v>5280</v>
      </c>
    </row>
    <row r="24" spans="1:9" ht="23.25">
      <c r="A24" s="359">
        <v>18</v>
      </c>
      <c r="B24" s="20" t="s">
        <v>188</v>
      </c>
      <c r="C24" s="160" t="s">
        <v>45</v>
      </c>
      <c r="D24" s="361">
        <v>1</v>
      </c>
      <c r="E24" s="135">
        <v>10230</v>
      </c>
      <c r="F24" s="135">
        <f>10230*12</f>
        <v>122760</v>
      </c>
      <c r="G24" s="26">
        <v>4920</v>
      </c>
      <c r="H24" s="26">
        <v>5160</v>
      </c>
      <c r="I24" s="26">
        <v>5400</v>
      </c>
    </row>
    <row r="25" spans="1:9" ht="23.25">
      <c r="A25" s="359">
        <v>19</v>
      </c>
      <c r="B25" s="14" t="s">
        <v>182</v>
      </c>
      <c r="C25" s="160" t="s">
        <v>45</v>
      </c>
      <c r="D25" s="361">
        <v>1</v>
      </c>
      <c r="E25" s="135">
        <v>11320</v>
      </c>
      <c r="F25" s="135">
        <v>135480</v>
      </c>
      <c r="G25" s="26">
        <v>5520</v>
      </c>
      <c r="H25" s="26">
        <v>5640</v>
      </c>
      <c r="I25" s="26">
        <v>5880</v>
      </c>
    </row>
    <row r="26" spans="1:9" ht="23.25">
      <c r="A26" s="359">
        <v>20</v>
      </c>
      <c r="B26" s="20" t="s">
        <v>143</v>
      </c>
      <c r="C26" s="160" t="s">
        <v>45</v>
      </c>
      <c r="D26" s="361">
        <v>1</v>
      </c>
      <c r="E26" s="135">
        <v>10750</v>
      </c>
      <c r="F26" s="135">
        <f>10750*12</f>
        <v>129000</v>
      </c>
      <c r="G26" s="26">
        <v>5160</v>
      </c>
      <c r="H26" s="26">
        <v>5400</v>
      </c>
      <c r="I26" s="26">
        <v>5640</v>
      </c>
    </row>
    <row r="27" spans="1:9" ht="23.25">
      <c r="A27" s="359">
        <v>21</v>
      </c>
      <c r="B27" s="20" t="s">
        <v>216</v>
      </c>
      <c r="C27" s="160" t="s">
        <v>45</v>
      </c>
      <c r="D27" s="361">
        <v>1</v>
      </c>
      <c r="E27" s="135">
        <v>9400</v>
      </c>
      <c r="F27" s="135">
        <v>112800</v>
      </c>
      <c r="G27" s="26">
        <v>4560</v>
      </c>
      <c r="H27" s="26">
        <v>4800</v>
      </c>
      <c r="I27" s="26">
        <v>4920</v>
      </c>
    </row>
    <row r="28" spans="1:9" ht="23.25">
      <c r="A28" s="359">
        <v>22</v>
      </c>
      <c r="B28" s="20" t="s">
        <v>214</v>
      </c>
      <c r="C28" s="160" t="s">
        <v>45</v>
      </c>
      <c r="D28" s="361">
        <v>1</v>
      </c>
      <c r="E28" s="135">
        <v>15000</v>
      </c>
      <c r="F28" s="135">
        <f>15000*12</f>
        <v>180000</v>
      </c>
      <c r="G28" s="26">
        <v>7200</v>
      </c>
      <c r="H28" s="26">
        <v>7560</v>
      </c>
      <c r="I28" s="26">
        <v>7800</v>
      </c>
    </row>
    <row r="29" spans="1:9" ht="23.25">
      <c r="A29" s="356"/>
      <c r="B29" s="280" t="s">
        <v>27</v>
      </c>
      <c r="C29" s="356"/>
      <c r="D29" s="356"/>
      <c r="E29" s="356"/>
      <c r="F29" s="356"/>
      <c r="G29" s="357"/>
      <c r="H29" s="357"/>
      <c r="I29" s="357"/>
    </row>
    <row r="30" spans="1:9" ht="23.25">
      <c r="A30" s="343">
        <v>23</v>
      </c>
      <c r="B30" s="89" t="s">
        <v>30</v>
      </c>
      <c r="C30" s="160" t="s">
        <v>45</v>
      </c>
      <c r="D30" s="343">
        <v>2</v>
      </c>
      <c r="E30" s="135">
        <v>9000</v>
      </c>
      <c r="F30" s="135">
        <v>216000</v>
      </c>
      <c r="G30" s="26">
        <v>0</v>
      </c>
      <c r="H30" s="26">
        <v>0</v>
      </c>
      <c r="I30" s="26">
        <v>0</v>
      </c>
    </row>
    <row r="31" spans="1:12" ht="23.25">
      <c r="A31" s="343">
        <v>24</v>
      </c>
      <c r="B31" s="89" t="s">
        <v>9</v>
      </c>
      <c r="C31" s="160" t="s">
        <v>45</v>
      </c>
      <c r="D31" s="343">
        <v>1</v>
      </c>
      <c r="E31" s="135">
        <v>9000</v>
      </c>
      <c r="F31" s="135">
        <f>9000*12</f>
        <v>108000</v>
      </c>
      <c r="G31" s="26">
        <v>0</v>
      </c>
      <c r="H31" s="26">
        <v>0</v>
      </c>
      <c r="I31" s="26">
        <v>0</v>
      </c>
      <c r="L31" t="s">
        <v>0</v>
      </c>
    </row>
    <row r="32" spans="1:9" ht="23.25">
      <c r="A32" s="343">
        <v>25</v>
      </c>
      <c r="B32" s="89" t="s">
        <v>215</v>
      </c>
      <c r="C32" s="160" t="s">
        <v>45</v>
      </c>
      <c r="D32" s="343">
        <v>1</v>
      </c>
      <c r="E32" s="135">
        <v>9000</v>
      </c>
      <c r="F32" s="135">
        <f>9000*12</f>
        <v>108000</v>
      </c>
      <c r="G32" s="26">
        <v>0</v>
      </c>
      <c r="H32" s="26">
        <v>0</v>
      </c>
      <c r="I32" s="26">
        <v>0</v>
      </c>
    </row>
    <row r="33" spans="1:9" ht="23.25">
      <c r="A33" s="343">
        <v>26</v>
      </c>
      <c r="B33" s="20" t="s">
        <v>182</v>
      </c>
      <c r="C33" s="160" t="s">
        <v>45</v>
      </c>
      <c r="D33" s="343">
        <v>1</v>
      </c>
      <c r="E33" s="135">
        <v>9000</v>
      </c>
      <c r="F33" s="135">
        <f>9000*12</f>
        <v>108000</v>
      </c>
      <c r="G33" s="26">
        <v>0</v>
      </c>
      <c r="H33" s="26">
        <v>0</v>
      </c>
      <c r="I33" s="26">
        <v>0</v>
      </c>
    </row>
    <row r="34" spans="1:9" ht="23.25">
      <c r="A34" s="347"/>
      <c r="B34" s="153"/>
      <c r="C34" s="153"/>
      <c r="D34" s="347"/>
      <c r="E34" s="348"/>
      <c r="F34" s="348"/>
      <c r="G34" s="349"/>
      <c r="H34" s="349"/>
      <c r="I34" s="349"/>
    </row>
    <row r="35" spans="1:9" ht="23.25">
      <c r="A35" s="336" t="s">
        <v>0</v>
      </c>
      <c r="B35" s="336" t="s">
        <v>321</v>
      </c>
      <c r="C35" s="336"/>
      <c r="D35" s="336"/>
      <c r="E35" s="336"/>
      <c r="F35" s="336"/>
      <c r="G35" s="337"/>
      <c r="H35" s="337"/>
      <c r="I35" s="337"/>
    </row>
    <row r="36" spans="1:9" ht="23.25">
      <c r="A36" s="336" t="s">
        <v>322</v>
      </c>
      <c r="B36" s="336"/>
      <c r="C36" s="336"/>
      <c r="D36" s="336"/>
      <c r="E36" s="336"/>
      <c r="F36" s="336"/>
      <c r="G36" s="337"/>
      <c r="H36" s="337"/>
      <c r="I36" s="337"/>
    </row>
    <row r="37" spans="1:9" ht="23.25">
      <c r="A37" s="338" t="s">
        <v>3</v>
      </c>
      <c r="B37" s="338" t="s">
        <v>37</v>
      </c>
      <c r="C37" s="338" t="s">
        <v>1</v>
      </c>
      <c r="D37" s="338" t="s">
        <v>2</v>
      </c>
      <c r="E37" s="338" t="s">
        <v>11</v>
      </c>
      <c r="F37" s="338" t="s">
        <v>315</v>
      </c>
      <c r="G37" s="501" t="s">
        <v>316</v>
      </c>
      <c r="H37" s="502"/>
      <c r="I37" s="503"/>
    </row>
    <row r="38" spans="1:9" ht="23.25">
      <c r="A38" s="339"/>
      <c r="B38" s="339"/>
      <c r="C38" s="339" t="s">
        <v>37</v>
      </c>
      <c r="D38" s="339" t="s">
        <v>317</v>
      </c>
      <c r="E38" s="339" t="s">
        <v>318</v>
      </c>
      <c r="F38" s="339" t="s">
        <v>319</v>
      </c>
      <c r="G38" s="340">
        <v>2564</v>
      </c>
      <c r="H38" s="350">
        <v>2565</v>
      </c>
      <c r="I38" s="340">
        <v>2566</v>
      </c>
    </row>
    <row r="39" spans="1:9" ht="23.25">
      <c r="A39" s="343">
        <v>1</v>
      </c>
      <c r="B39" s="27" t="s">
        <v>133</v>
      </c>
      <c r="C39" s="20" t="s">
        <v>325</v>
      </c>
      <c r="D39" s="343">
        <v>1</v>
      </c>
      <c r="E39" s="135">
        <v>39810</v>
      </c>
      <c r="F39" s="135">
        <v>477720</v>
      </c>
      <c r="G39" s="26">
        <v>13200</v>
      </c>
      <c r="H39" s="26">
        <v>13320</v>
      </c>
      <c r="I39" s="26">
        <v>13320</v>
      </c>
    </row>
    <row r="40" spans="1:9" ht="23.25">
      <c r="A40" s="343">
        <v>2</v>
      </c>
      <c r="B40" s="20" t="s">
        <v>217</v>
      </c>
      <c r="C40" s="363" t="s">
        <v>234</v>
      </c>
      <c r="D40" s="343">
        <v>1</v>
      </c>
      <c r="E40" s="135">
        <v>30220</v>
      </c>
      <c r="F40" s="135">
        <f>30220*12</f>
        <v>362640</v>
      </c>
      <c r="G40" s="26">
        <v>13440</v>
      </c>
      <c r="H40" s="26">
        <v>13320</v>
      </c>
      <c r="I40" s="26">
        <v>13320</v>
      </c>
    </row>
    <row r="41" spans="1:9" ht="24">
      <c r="A41" s="343">
        <v>3</v>
      </c>
      <c r="B41" s="18" t="s">
        <v>90</v>
      </c>
      <c r="C41" s="363" t="s">
        <v>242</v>
      </c>
      <c r="D41" s="343">
        <v>1</v>
      </c>
      <c r="E41" s="135">
        <v>23370</v>
      </c>
      <c r="F41" s="135">
        <f>23370*12</f>
        <v>280440</v>
      </c>
      <c r="G41" s="26">
        <v>10800</v>
      </c>
      <c r="H41" s="26">
        <v>10800</v>
      </c>
      <c r="I41" s="26">
        <v>11160</v>
      </c>
    </row>
    <row r="42" spans="1:9" ht="23.25">
      <c r="A42" s="343">
        <v>4</v>
      </c>
      <c r="B42" s="20" t="s">
        <v>92</v>
      </c>
      <c r="C42" s="363" t="s">
        <v>242</v>
      </c>
      <c r="D42" s="343">
        <v>1</v>
      </c>
      <c r="E42" s="135">
        <v>23370</v>
      </c>
      <c r="F42" s="135">
        <f>23370*12</f>
        <v>280440</v>
      </c>
      <c r="G42" s="26">
        <v>10800</v>
      </c>
      <c r="H42" s="26">
        <v>10800</v>
      </c>
      <c r="I42" s="26">
        <v>11160</v>
      </c>
    </row>
    <row r="43" spans="1:9" ht="23.25">
      <c r="A43" s="343">
        <v>5</v>
      </c>
      <c r="B43" s="27" t="s">
        <v>218</v>
      </c>
      <c r="C43" s="363" t="s">
        <v>312</v>
      </c>
      <c r="D43" s="343">
        <v>1</v>
      </c>
      <c r="E43" s="135">
        <v>13500</v>
      </c>
      <c r="F43" s="135">
        <f>23370*12</f>
        <v>280440</v>
      </c>
      <c r="G43" s="26">
        <v>6360</v>
      </c>
      <c r="H43" s="26">
        <v>6480</v>
      </c>
      <c r="I43" s="26">
        <v>6840</v>
      </c>
    </row>
    <row r="44" spans="1:12" ht="23.25">
      <c r="A44" s="343"/>
      <c r="B44" s="283" t="s">
        <v>26</v>
      </c>
      <c r="C44" s="20"/>
      <c r="D44" s="343"/>
      <c r="E44" s="344"/>
      <c r="F44" s="344"/>
      <c r="G44" s="345"/>
      <c r="H44" s="345"/>
      <c r="I44" s="345"/>
      <c r="L44" s="355" t="s">
        <v>0</v>
      </c>
    </row>
    <row r="45" spans="1:9" ht="23.25">
      <c r="A45" s="343">
        <v>6</v>
      </c>
      <c r="B45" s="27" t="s">
        <v>219</v>
      </c>
      <c r="C45" s="160" t="s">
        <v>45</v>
      </c>
      <c r="D45" s="343">
        <v>1</v>
      </c>
      <c r="E45" s="135">
        <v>15150</v>
      </c>
      <c r="F45" s="135">
        <f>15150*12</f>
        <v>181800</v>
      </c>
      <c r="G45" s="26">
        <v>7320</v>
      </c>
      <c r="H45" s="26">
        <v>7680</v>
      </c>
      <c r="I45" s="26">
        <v>7920</v>
      </c>
    </row>
    <row r="46" spans="1:9" ht="23.25">
      <c r="A46" s="343">
        <v>7</v>
      </c>
      <c r="B46" s="20" t="s">
        <v>99</v>
      </c>
      <c r="C46" s="160" t="s">
        <v>45</v>
      </c>
      <c r="D46" s="343">
        <v>1</v>
      </c>
      <c r="E46" s="135">
        <v>13120</v>
      </c>
      <c r="F46" s="135">
        <f>13120*12</f>
        <v>157440</v>
      </c>
      <c r="G46" s="26">
        <v>6360</v>
      </c>
      <c r="H46" s="26">
        <v>6600</v>
      </c>
      <c r="I46" s="26">
        <v>6840</v>
      </c>
    </row>
    <row r="47" spans="1:9" ht="23.25">
      <c r="A47" s="343"/>
      <c r="B47" s="280" t="s">
        <v>27</v>
      </c>
      <c r="C47" s="20"/>
      <c r="D47" s="343"/>
      <c r="E47" s="344"/>
      <c r="F47" s="344"/>
      <c r="G47" s="345"/>
      <c r="H47" s="345"/>
      <c r="I47" s="345"/>
    </row>
    <row r="48" spans="1:9" ht="23.25">
      <c r="A48" s="343">
        <v>8</v>
      </c>
      <c r="B48" s="20" t="s">
        <v>30</v>
      </c>
      <c r="C48" s="160" t="s">
        <v>45</v>
      </c>
      <c r="D48" s="343">
        <v>1</v>
      </c>
      <c r="E48" s="135">
        <v>9000</v>
      </c>
      <c r="F48" s="135">
        <f>9000*12</f>
        <v>108000</v>
      </c>
      <c r="G48" s="26">
        <v>0</v>
      </c>
      <c r="H48" s="26">
        <v>0</v>
      </c>
      <c r="I48" s="26">
        <v>0</v>
      </c>
    </row>
    <row r="49" spans="1:9" ht="23.25">
      <c r="A49" s="343">
        <v>9</v>
      </c>
      <c r="B49" s="20" t="s">
        <v>30</v>
      </c>
      <c r="C49" s="160" t="s">
        <v>45</v>
      </c>
      <c r="D49" s="343">
        <v>1</v>
      </c>
      <c r="E49" s="135">
        <v>9000</v>
      </c>
      <c r="F49" s="135">
        <v>108000</v>
      </c>
      <c r="G49" s="26">
        <v>0</v>
      </c>
      <c r="H49" s="26">
        <v>0</v>
      </c>
      <c r="I49" s="26">
        <v>0</v>
      </c>
    </row>
    <row r="50" spans="1:9" ht="23.25">
      <c r="A50" s="347"/>
      <c r="B50" s="153"/>
      <c r="C50" s="153"/>
      <c r="D50" s="347"/>
      <c r="E50" s="348"/>
      <c r="F50" s="348"/>
      <c r="G50" s="349"/>
      <c r="H50" s="349"/>
      <c r="I50" s="349"/>
    </row>
    <row r="51" spans="1:9" ht="23.25">
      <c r="A51" s="336" t="s">
        <v>0</v>
      </c>
      <c r="B51" s="336" t="s">
        <v>323</v>
      </c>
      <c r="C51" s="336"/>
      <c r="D51" s="336"/>
      <c r="E51" s="336"/>
      <c r="F51" s="336"/>
      <c r="G51" s="337"/>
      <c r="H51" s="337"/>
      <c r="I51" s="337"/>
    </row>
    <row r="52" spans="1:14" ht="23.25">
      <c r="A52" s="336" t="s">
        <v>322</v>
      </c>
      <c r="B52" s="336"/>
      <c r="C52" s="336"/>
      <c r="D52" s="336"/>
      <c r="E52" s="336"/>
      <c r="F52" s="336"/>
      <c r="G52" s="337"/>
      <c r="H52" s="337"/>
      <c r="I52" s="337"/>
      <c r="L52">
        <v>2564</v>
      </c>
      <c r="M52">
        <v>2565</v>
      </c>
      <c r="N52">
        <v>2566</v>
      </c>
    </row>
    <row r="53" spans="1:9" ht="23.25">
      <c r="A53" s="338" t="s">
        <v>3</v>
      </c>
      <c r="B53" s="338" t="s">
        <v>37</v>
      </c>
      <c r="C53" s="338" t="s">
        <v>1</v>
      </c>
      <c r="D53" s="338" t="s">
        <v>2</v>
      </c>
      <c r="E53" s="338" t="s">
        <v>11</v>
      </c>
      <c r="F53" s="338" t="s">
        <v>315</v>
      </c>
      <c r="G53" s="501" t="s">
        <v>316</v>
      </c>
      <c r="H53" s="502"/>
      <c r="I53" s="503"/>
    </row>
    <row r="54" spans="1:9" ht="23.25">
      <c r="A54" s="339"/>
      <c r="B54" s="339"/>
      <c r="C54" s="339" t="s">
        <v>37</v>
      </c>
      <c r="D54" s="339" t="s">
        <v>317</v>
      </c>
      <c r="E54" s="339" t="s">
        <v>318</v>
      </c>
      <c r="F54" s="339" t="s">
        <v>319</v>
      </c>
      <c r="G54" s="340">
        <v>2564</v>
      </c>
      <c r="H54" s="340">
        <v>2565</v>
      </c>
      <c r="I54" s="340">
        <v>2566</v>
      </c>
    </row>
    <row r="55" spans="1:9" ht="23.25">
      <c r="A55" s="343">
        <v>1</v>
      </c>
      <c r="B55" s="20" t="s">
        <v>121</v>
      </c>
      <c r="C55" s="364" t="s">
        <v>325</v>
      </c>
      <c r="D55" s="343">
        <v>1</v>
      </c>
      <c r="E55" s="135">
        <v>36300</v>
      </c>
      <c r="F55" s="135">
        <v>435600</v>
      </c>
      <c r="G55" s="26">
        <v>13620</v>
      </c>
      <c r="H55" s="26">
        <v>13620</v>
      </c>
      <c r="I55" s="26">
        <v>13620</v>
      </c>
    </row>
    <row r="56" spans="1:9" ht="23.25">
      <c r="A56" s="343">
        <v>2</v>
      </c>
      <c r="B56" s="23" t="s">
        <v>93</v>
      </c>
      <c r="C56" s="364" t="s">
        <v>312</v>
      </c>
      <c r="D56" s="343">
        <v>1</v>
      </c>
      <c r="E56" s="135">
        <v>22490</v>
      </c>
      <c r="F56" s="135">
        <f>22490*12</f>
        <v>269880</v>
      </c>
      <c r="G56" s="26">
        <v>10560</v>
      </c>
      <c r="H56" s="26">
        <v>10800</v>
      </c>
      <c r="I56" s="26">
        <v>11040</v>
      </c>
    </row>
    <row r="57" spans="1:12" ht="23.25">
      <c r="A57" s="343">
        <v>3</v>
      </c>
      <c r="B57" s="330" t="s">
        <v>7</v>
      </c>
      <c r="C57" s="364" t="s">
        <v>309</v>
      </c>
      <c r="D57" s="343">
        <v>1</v>
      </c>
      <c r="E57" s="26">
        <v>24825</v>
      </c>
      <c r="F57" s="26">
        <v>0</v>
      </c>
      <c r="G57" s="26">
        <v>297900</v>
      </c>
      <c r="H57" s="26">
        <v>9720</v>
      </c>
      <c r="I57" s="26">
        <v>9720</v>
      </c>
      <c r="L57" s="355" t="s">
        <v>0</v>
      </c>
    </row>
    <row r="58" spans="1:9" ht="23.25">
      <c r="A58" s="343"/>
      <c r="B58" s="92" t="s">
        <v>26</v>
      </c>
      <c r="C58" s="23"/>
      <c r="D58" s="343"/>
      <c r="E58" s="342"/>
      <c r="F58" s="342"/>
      <c r="G58" s="351"/>
      <c r="H58" s="351"/>
      <c r="I58" s="351"/>
    </row>
    <row r="59" spans="1:9" ht="23.25">
      <c r="A59" s="343">
        <v>4</v>
      </c>
      <c r="B59" s="23" t="s">
        <v>99</v>
      </c>
      <c r="C59" s="160" t="s">
        <v>45</v>
      </c>
      <c r="D59" s="343">
        <v>1</v>
      </c>
      <c r="E59" s="135">
        <v>11500</v>
      </c>
      <c r="F59" s="135">
        <f>11500*12</f>
        <v>138000</v>
      </c>
      <c r="G59" s="26">
        <v>5520</v>
      </c>
      <c r="H59" s="26">
        <v>5760</v>
      </c>
      <c r="I59" s="26">
        <v>6000</v>
      </c>
    </row>
    <row r="60" spans="1:12" ht="23.25">
      <c r="A60" s="343">
        <v>5</v>
      </c>
      <c r="B60" s="20" t="s">
        <v>220</v>
      </c>
      <c r="C60" s="160" t="s">
        <v>45</v>
      </c>
      <c r="D60" s="343">
        <v>1</v>
      </c>
      <c r="E60" s="135">
        <v>12680</v>
      </c>
      <c r="F60" s="135">
        <f>12680*12</f>
        <v>152160</v>
      </c>
      <c r="G60" s="26">
        <v>6120</v>
      </c>
      <c r="H60" s="26">
        <v>6360</v>
      </c>
      <c r="I60" s="26">
        <v>6600</v>
      </c>
      <c r="L60" s="355" t="s">
        <v>0</v>
      </c>
    </row>
    <row r="61" spans="1:9" ht="23.25">
      <c r="A61" s="343">
        <v>6</v>
      </c>
      <c r="B61" s="20" t="s">
        <v>221</v>
      </c>
      <c r="C61" s="160" t="s">
        <v>45</v>
      </c>
      <c r="D61" s="343">
        <v>1</v>
      </c>
      <c r="E61" s="135">
        <v>12620</v>
      </c>
      <c r="F61" s="135">
        <f>12620*12</f>
        <v>151440</v>
      </c>
      <c r="G61" s="26">
        <v>6120</v>
      </c>
      <c r="H61" s="26">
        <v>6360</v>
      </c>
      <c r="I61" s="26">
        <v>6600</v>
      </c>
    </row>
    <row r="62" spans="1:9" ht="23.25">
      <c r="A62" s="343">
        <v>7</v>
      </c>
      <c r="B62" s="20" t="s">
        <v>222</v>
      </c>
      <c r="C62" s="160" t="s">
        <v>45</v>
      </c>
      <c r="D62" s="343">
        <v>1</v>
      </c>
      <c r="E62" s="135">
        <v>11010</v>
      </c>
      <c r="F62" s="135">
        <f>11010*12</f>
        <v>132120</v>
      </c>
      <c r="G62" s="26">
        <v>5400</v>
      </c>
      <c r="H62" s="26">
        <v>5520</v>
      </c>
      <c r="I62" s="26">
        <v>5760</v>
      </c>
    </row>
    <row r="63" spans="1:9" ht="23.25">
      <c r="A63" s="343"/>
      <c r="B63" s="280" t="s">
        <v>27</v>
      </c>
      <c r="C63" s="23"/>
      <c r="D63" s="343"/>
      <c r="E63" s="342"/>
      <c r="F63" s="342"/>
      <c r="G63" s="351"/>
      <c r="H63" s="351"/>
      <c r="I63" s="351"/>
    </row>
    <row r="64" spans="1:9" ht="23.25">
      <c r="A64" s="343">
        <v>8</v>
      </c>
      <c r="B64" s="20" t="s">
        <v>30</v>
      </c>
      <c r="C64" s="160" t="s">
        <v>45</v>
      </c>
      <c r="D64" s="343">
        <v>1</v>
      </c>
      <c r="E64" s="135">
        <v>9000</v>
      </c>
      <c r="F64" s="135">
        <f>9000*12</f>
        <v>108000</v>
      </c>
      <c r="G64" s="26">
        <v>0</v>
      </c>
      <c r="H64" s="26">
        <v>0</v>
      </c>
      <c r="I64" s="26">
        <v>0</v>
      </c>
    </row>
    <row r="65" spans="1:9" ht="23.25">
      <c r="A65" s="347"/>
      <c r="B65" s="153"/>
      <c r="C65" s="369"/>
      <c r="D65" s="347"/>
      <c r="E65" s="156"/>
      <c r="F65" s="156"/>
      <c r="G65" s="157"/>
      <c r="H65" s="157"/>
      <c r="I65" s="157"/>
    </row>
    <row r="66" spans="1:9" ht="23.25">
      <c r="A66" s="347"/>
      <c r="B66" s="153"/>
      <c r="C66" s="369"/>
      <c r="D66" s="347"/>
      <c r="E66" s="156"/>
      <c r="F66" s="156"/>
      <c r="G66" s="157"/>
      <c r="H66" s="157"/>
      <c r="I66" s="157"/>
    </row>
    <row r="67" spans="1:9" ht="23.25">
      <c r="A67" s="347"/>
      <c r="B67" s="153"/>
      <c r="C67" s="369"/>
      <c r="D67" s="347"/>
      <c r="E67" s="156"/>
      <c r="F67" s="156"/>
      <c r="G67" s="157"/>
      <c r="H67" s="157"/>
      <c r="I67" s="157"/>
    </row>
    <row r="68" spans="1:9" ht="23.25">
      <c r="A68" s="347"/>
      <c r="B68" s="153"/>
      <c r="C68" s="369"/>
      <c r="D68" s="347"/>
      <c r="E68" s="156"/>
      <c r="F68" s="156"/>
      <c r="G68" s="157"/>
      <c r="H68" s="157"/>
      <c r="I68" s="157"/>
    </row>
    <row r="69" spans="1:9" ht="23.25">
      <c r="A69" s="336"/>
      <c r="B69" s="336" t="s">
        <v>324</v>
      </c>
      <c r="C69" s="336"/>
      <c r="D69" s="336"/>
      <c r="E69" s="336"/>
      <c r="F69" s="336"/>
      <c r="G69" s="337"/>
      <c r="H69" s="337"/>
      <c r="I69" s="337"/>
    </row>
    <row r="70" spans="1:9" ht="23.25">
      <c r="A70" s="336"/>
      <c r="B70" s="336"/>
      <c r="C70" s="336"/>
      <c r="D70" s="336"/>
      <c r="E70" s="336"/>
      <c r="F70" s="336"/>
      <c r="G70" s="337"/>
      <c r="H70" s="337"/>
      <c r="I70" s="337"/>
    </row>
    <row r="71" spans="1:9" ht="23.25">
      <c r="A71" s="338" t="s">
        <v>3</v>
      </c>
      <c r="B71" s="338" t="s">
        <v>37</v>
      </c>
      <c r="C71" s="338" t="s">
        <v>1</v>
      </c>
      <c r="D71" s="338" t="s">
        <v>2</v>
      </c>
      <c r="E71" s="338" t="s">
        <v>11</v>
      </c>
      <c r="F71" s="338" t="s">
        <v>315</v>
      </c>
      <c r="G71" s="501" t="s">
        <v>316</v>
      </c>
      <c r="H71" s="502"/>
      <c r="I71" s="503"/>
    </row>
    <row r="72" spans="1:9" ht="23.25">
      <c r="A72" s="339"/>
      <c r="B72" s="339"/>
      <c r="C72" s="339" t="s">
        <v>37</v>
      </c>
      <c r="D72" s="339" t="s">
        <v>317</v>
      </c>
      <c r="E72" s="339" t="s">
        <v>318</v>
      </c>
      <c r="F72" s="339" t="s">
        <v>319</v>
      </c>
      <c r="G72" s="340">
        <v>2564</v>
      </c>
      <c r="H72" s="340">
        <v>2565</v>
      </c>
      <c r="I72" s="340">
        <v>2566</v>
      </c>
    </row>
    <row r="73" spans="1:9" ht="24">
      <c r="A73" s="343">
        <v>1</v>
      </c>
      <c r="B73" s="214" t="s">
        <v>134</v>
      </c>
      <c r="C73" s="363" t="s">
        <v>325</v>
      </c>
      <c r="D73" s="343">
        <v>1</v>
      </c>
      <c r="E73" s="135">
        <v>33180</v>
      </c>
      <c r="F73" s="135">
        <v>398160</v>
      </c>
      <c r="G73" s="26">
        <v>13320</v>
      </c>
      <c r="H73" s="26">
        <v>13080</v>
      </c>
      <c r="I73" s="26">
        <v>13440</v>
      </c>
    </row>
    <row r="74" spans="1:9" ht="23.25">
      <c r="A74" s="343">
        <v>2</v>
      </c>
      <c r="B74" s="20" t="s">
        <v>94</v>
      </c>
      <c r="C74" s="363" t="s">
        <v>234</v>
      </c>
      <c r="D74" s="343">
        <v>1</v>
      </c>
      <c r="E74" s="135">
        <v>18840</v>
      </c>
      <c r="F74" s="135">
        <f>18840*12</f>
        <v>226080</v>
      </c>
      <c r="G74" s="26">
        <v>7680</v>
      </c>
      <c r="H74" s="26">
        <v>7680</v>
      </c>
      <c r="I74" s="26">
        <v>7800</v>
      </c>
    </row>
    <row r="75" spans="1:9" ht="24">
      <c r="A75" s="343">
        <v>3</v>
      </c>
      <c r="B75" s="13" t="s">
        <v>327</v>
      </c>
      <c r="C75" s="363" t="s">
        <v>328</v>
      </c>
      <c r="D75" s="343">
        <v>2</v>
      </c>
      <c r="E75" s="40"/>
      <c r="F75" s="40"/>
      <c r="G75" s="40"/>
      <c r="H75" s="40"/>
      <c r="I75" s="40"/>
    </row>
    <row r="76" spans="1:9" ht="23.25">
      <c r="A76" s="343">
        <v>4</v>
      </c>
      <c r="B76" s="13" t="s">
        <v>326</v>
      </c>
      <c r="C76" s="363" t="s">
        <v>329</v>
      </c>
      <c r="D76" s="343">
        <v>3</v>
      </c>
      <c r="E76" s="342"/>
      <c r="F76" s="342"/>
      <c r="G76" s="351"/>
      <c r="H76" s="351"/>
      <c r="I76" s="351"/>
    </row>
    <row r="77" spans="1:9" ht="24">
      <c r="A77" s="343"/>
      <c r="B77" s="360" t="s">
        <v>26</v>
      </c>
      <c r="C77" s="20"/>
      <c r="D77" s="343"/>
      <c r="E77" s="40"/>
      <c r="F77" s="40"/>
      <c r="G77" s="40"/>
      <c r="H77" s="40"/>
      <c r="I77" s="40"/>
    </row>
    <row r="78" spans="1:9" ht="23.25">
      <c r="A78" s="343">
        <v>5</v>
      </c>
      <c r="B78" s="20" t="s">
        <v>99</v>
      </c>
      <c r="C78" s="160" t="s">
        <v>45</v>
      </c>
      <c r="D78" s="352">
        <v>1</v>
      </c>
      <c r="E78" s="135">
        <v>14640</v>
      </c>
      <c r="F78" s="135">
        <f>14640*12</f>
        <v>175680</v>
      </c>
      <c r="G78" s="26">
        <v>7080</v>
      </c>
      <c r="H78" s="26">
        <v>7320</v>
      </c>
      <c r="I78" s="26">
        <v>7680</v>
      </c>
    </row>
    <row r="79" spans="1:9" ht="21.75">
      <c r="A79" s="361">
        <v>6</v>
      </c>
      <c r="B79" s="13" t="s">
        <v>35</v>
      </c>
      <c r="C79" s="160" t="s">
        <v>45</v>
      </c>
      <c r="D79" s="361">
        <v>5</v>
      </c>
      <c r="E79" s="358"/>
      <c r="F79" s="358"/>
      <c r="G79" s="358"/>
      <c r="H79" s="358"/>
      <c r="I79" s="358"/>
    </row>
    <row r="80" spans="1:9" ht="21.75">
      <c r="A80" s="358"/>
      <c r="B80" s="360" t="s">
        <v>27</v>
      </c>
      <c r="C80" s="358"/>
      <c r="D80" s="358"/>
      <c r="E80" s="358"/>
      <c r="F80" s="358"/>
      <c r="G80" s="358"/>
      <c r="H80" s="358"/>
      <c r="I80" s="358"/>
    </row>
    <row r="81" spans="1:9" ht="21.75">
      <c r="A81" s="361">
        <v>7</v>
      </c>
      <c r="B81" s="14" t="s">
        <v>10</v>
      </c>
      <c r="C81" s="160" t="s">
        <v>45</v>
      </c>
      <c r="D81" s="361">
        <v>3</v>
      </c>
      <c r="E81" s="135">
        <v>9000</v>
      </c>
      <c r="F81" s="135">
        <v>324000</v>
      </c>
      <c r="G81" s="26">
        <v>0</v>
      </c>
      <c r="H81" s="26">
        <v>0</v>
      </c>
      <c r="I81" s="26">
        <v>0</v>
      </c>
    </row>
    <row r="82" spans="1:9" ht="21.75">
      <c r="A82" s="358"/>
      <c r="B82" s="14"/>
      <c r="C82" s="358"/>
      <c r="D82" s="358"/>
      <c r="E82" s="358"/>
      <c r="F82" s="358"/>
      <c r="G82" s="358"/>
      <c r="H82" s="358"/>
      <c r="I82" s="358"/>
    </row>
    <row r="83" spans="1:9" ht="21.75">
      <c r="A83" s="358"/>
      <c r="B83" s="360" t="s">
        <v>36</v>
      </c>
      <c r="C83" s="358"/>
      <c r="D83" s="358"/>
      <c r="E83" s="358"/>
      <c r="F83" s="358"/>
      <c r="G83" s="358"/>
      <c r="H83" s="358"/>
      <c r="I83" s="358"/>
    </row>
    <row r="84" spans="1:9" ht="21.75">
      <c r="A84" s="361">
        <v>1</v>
      </c>
      <c r="B84" s="20" t="s">
        <v>95</v>
      </c>
      <c r="C84" s="362" t="s">
        <v>234</v>
      </c>
      <c r="D84" s="361">
        <v>1</v>
      </c>
      <c r="E84" s="135">
        <v>17290</v>
      </c>
      <c r="F84" s="135">
        <f>17290*12</f>
        <v>207480</v>
      </c>
      <c r="G84" s="26">
        <v>7080</v>
      </c>
      <c r="H84" s="26">
        <v>7680</v>
      </c>
      <c r="I84" s="26">
        <v>7680</v>
      </c>
    </row>
  </sheetData>
  <sheetProtection/>
  <mergeCells count="4">
    <mergeCell ref="G3:I3"/>
    <mergeCell ref="G37:I37"/>
    <mergeCell ref="G53:I53"/>
    <mergeCell ref="G71:I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85"/>
  <sheetViews>
    <sheetView tabSelected="1" zoomScale="90" zoomScaleNormal="90" zoomScalePageLayoutView="0" workbookViewId="0" topLeftCell="A1">
      <selection activeCell="F2" sqref="F2"/>
    </sheetView>
  </sheetViews>
  <sheetFormatPr defaultColWidth="9.140625" defaultRowHeight="21.75"/>
  <cols>
    <col min="1" max="1" width="5.7109375" style="0" customWidth="1"/>
    <col min="2" max="2" width="25.140625" style="0" customWidth="1"/>
  </cols>
  <sheetData>
    <row r="3" spans="1:20" ht="21.75">
      <c r="A3" s="510" t="s">
        <v>3</v>
      </c>
      <c r="B3" s="510" t="s">
        <v>4</v>
      </c>
      <c r="C3" s="400" t="s">
        <v>1</v>
      </c>
      <c r="D3" s="403" t="s">
        <v>2</v>
      </c>
      <c r="E3" s="461" t="s">
        <v>135</v>
      </c>
      <c r="F3" s="462"/>
      <c r="G3" s="463"/>
      <c r="H3" s="437" t="s">
        <v>20</v>
      </c>
      <c r="I3" s="438"/>
      <c r="J3" s="439"/>
      <c r="K3" s="437" t="s">
        <v>21</v>
      </c>
      <c r="L3" s="438"/>
      <c r="M3" s="439"/>
      <c r="N3" s="461" t="s">
        <v>172</v>
      </c>
      <c r="O3" s="462"/>
      <c r="P3" s="463"/>
      <c r="Q3" s="467" t="s">
        <v>173</v>
      </c>
      <c r="R3" s="468"/>
      <c r="S3" s="469"/>
      <c r="T3" s="434" t="s">
        <v>24</v>
      </c>
    </row>
    <row r="4" spans="1:20" ht="21.75">
      <c r="A4" s="511"/>
      <c r="B4" s="511"/>
      <c r="C4" s="239" t="s">
        <v>16</v>
      </c>
      <c r="D4" s="401" t="s">
        <v>6</v>
      </c>
      <c r="E4" s="464"/>
      <c r="F4" s="465"/>
      <c r="G4" s="466"/>
      <c r="H4" s="476" t="s">
        <v>19</v>
      </c>
      <c r="I4" s="477"/>
      <c r="J4" s="478"/>
      <c r="K4" s="476" t="s">
        <v>22</v>
      </c>
      <c r="L4" s="477"/>
      <c r="M4" s="478"/>
      <c r="N4" s="464"/>
      <c r="O4" s="465"/>
      <c r="P4" s="466"/>
      <c r="Q4" s="470"/>
      <c r="R4" s="471"/>
      <c r="S4" s="472"/>
      <c r="T4" s="435"/>
    </row>
    <row r="5" spans="1:20" ht="21.75">
      <c r="A5" s="511"/>
      <c r="B5" s="511"/>
      <c r="C5" s="239" t="s">
        <v>17</v>
      </c>
      <c r="D5" s="443"/>
      <c r="E5" s="508" t="s">
        <v>18</v>
      </c>
      <c r="F5" s="447" t="s">
        <v>78</v>
      </c>
      <c r="G5" s="398" t="s">
        <v>79</v>
      </c>
      <c r="H5" s="449">
        <v>2564</v>
      </c>
      <c r="I5" s="449">
        <v>2565</v>
      </c>
      <c r="J5" s="449">
        <v>2566</v>
      </c>
      <c r="K5" s="432" t="s">
        <v>149</v>
      </c>
      <c r="L5" s="432" t="s">
        <v>149</v>
      </c>
      <c r="M5" s="432" t="s">
        <v>150</v>
      </c>
      <c r="N5" s="432" t="s">
        <v>149</v>
      </c>
      <c r="O5" s="432" t="s">
        <v>151</v>
      </c>
      <c r="P5" s="432" t="s">
        <v>150</v>
      </c>
      <c r="Q5" s="432" t="s">
        <v>149</v>
      </c>
      <c r="R5" s="432" t="s">
        <v>151</v>
      </c>
      <c r="S5" s="432" t="s">
        <v>150</v>
      </c>
      <c r="T5" s="435"/>
    </row>
    <row r="6" spans="1:20" ht="21.75">
      <c r="A6" s="512"/>
      <c r="B6" s="512"/>
      <c r="C6" s="402"/>
      <c r="D6" s="444"/>
      <c r="E6" s="509"/>
      <c r="F6" s="448"/>
      <c r="G6" s="399" t="s">
        <v>171</v>
      </c>
      <c r="H6" s="450"/>
      <c r="I6" s="450"/>
      <c r="J6" s="450"/>
      <c r="K6" s="433"/>
      <c r="L6" s="433"/>
      <c r="M6" s="433"/>
      <c r="N6" s="433"/>
      <c r="O6" s="433"/>
      <c r="P6" s="433"/>
      <c r="Q6" s="433"/>
      <c r="R6" s="433"/>
      <c r="S6" s="433"/>
      <c r="T6" s="436"/>
    </row>
    <row r="7" spans="1:20" ht="21.75">
      <c r="A7" s="329">
        <v>1</v>
      </c>
      <c r="B7" s="6" t="s">
        <v>81</v>
      </c>
      <c r="C7" s="49" t="s">
        <v>28</v>
      </c>
      <c r="D7" s="118">
        <v>1</v>
      </c>
      <c r="E7" s="127">
        <v>1</v>
      </c>
      <c r="F7" s="135">
        <v>470280</v>
      </c>
      <c r="G7" s="266">
        <f>7000*2*12</f>
        <v>168000</v>
      </c>
      <c r="H7" s="118">
        <v>1</v>
      </c>
      <c r="I7" s="118">
        <v>1</v>
      </c>
      <c r="J7" s="118">
        <v>1</v>
      </c>
      <c r="K7" s="26" t="s">
        <v>12</v>
      </c>
      <c r="L7" s="26" t="s">
        <v>12</v>
      </c>
      <c r="M7" s="26" t="s">
        <v>12</v>
      </c>
      <c r="N7" s="26">
        <f>(39190-37830)*12</f>
        <v>16320</v>
      </c>
      <c r="O7" s="26">
        <f>(40560-39190)*12</f>
        <v>16440</v>
      </c>
      <c r="P7" s="26">
        <f>(41930-40560)*12</f>
        <v>16440</v>
      </c>
      <c r="Q7" s="26">
        <f>F7+G7+N7</f>
        <v>654600</v>
      </c>
      <c r="R7" s="26">
        <f>Q7+O7</f>
        <v>671040</v>
      </c>
      <c r="S7" s="26">
        <f>R7+P7</f>
        <v>687480</v>
      </c>
      <c r="T7" s="256"/>
    </row>
    <row r="8" spans="1:20" ht="21.75">
      <c r="A8" s="329">
        <v>2</v>
      </c>
      <c r="B8" s="10" t="s">
        <v>80</v>
      </c>
      <c r="C8" s="50" t="s">
        <v>29</v>
      </c>
      <c r="D8" s="117">
        <v>1</v>
      </c>
      <c r="E8" s="26" t="s">
        <v>12</v>
      </c>
      <c r="F8" s="135">
        <v>401940</v>
      </c>
      <c r="G8" s="266">
        <f>3500*12</f>
        <v>42000</v>
      </c>
      <c r="H8" s="117">
        <v>1</v>
      </c>
      <c r="I8" s="117">
        <v>1</v>
      </c>
      <c r="J8" s="117">
        <v>1</v>
      </c>
      <c r="K8" s="26" t="s">
        <v>12</v>
      </c>
      <c r="L8" s="26" t="s">
        <v>12</v>
      </c>
      <c r="M8" s="26" t="s">
        <v>12</v>
      </c>
      <c r="N8" s="26">
        <v>15060</v>
      </c>
      <c r="O8" s="26">
        <v>15060</v>
      </c>
      <c r="P8" s="26">
        <v>15060</v>
      </c>
      <c r="Q8" s="26">
        <f>F8+G8+N8</f>
        <v>459000</v>
      </c>
      <c r="R8" s="26">
        <f>Q8+O8</f>
        <v>474060</v>
      </c>
      <c r="S8" s="26">
        <f>R8+P8</f>
        <v>489120</v>
      </c>
      <c r="T8" s="256" t="s">
        <v>120</v>
      </c>
    </row>
    <row r="9" spans="1:20" ht="21.75">
      <c r="A9" s="5"/>
      <c r="B9" s="22" t="s">
        <v>31</v>
      </c>
      <c r="C9" s="51"/>
      <c r="D9" s="128"/>
      <c r="E9" s="128"/>
      <c r="F9" s="135"/>
      <c r="G9" s="266"/>
      <c r="H9" s="128"/>
      <c r="I9" s="128"/>
      <c r="J9" s="128"/>
      <c r="K9" s="28"/>
      <c r="L9" s="28"/>
      <c r="M9" s="28"/>
      <c r="N9" s="26"/>
      <c r="O9" s="26"/>
      <c r="P9" s="26"/>
      <c r="Q9" s="26"/>
      <c r="R9" s="26"/>
      <c r="S9" s="26"/>
      <c r="T9" s="257"/>
    </row>
    <row r="10" spans="1:20" ht="21.75">
      <c r="A10" s="7">
        <v>3</v>
      </c>
      <c r="B10" s="15" t="s">
        <v>82</v>
      </c>
      <c r="C10" s="50" t="s">
        <v>29</v>
      </c>
      <c r="D10" s="117">
        <v>1</v>
      </c>
      <c r="E10" s="117">
        <v>1</v>
      </c>
      <c r="F10" s="135">
        <v>396000</v>
      </c>
      <c r="G10" s="266">
        <f>3500*12</f>
        <v>42000</v>
      </c>
      <c r="H10" s="117">
        <v>1</v>
      </c>
      <c r="I10" s="117">
        <v>1</v>
      </c>
      <c r="J10" s="117">
        <v>1</v>
      </c>
      <c r="K10" s="26" t="s">
        <v>12</v>
      </c>
      <c r="L10" s="26" t="s">
        <v>12</v>
      </c>
      <c r="M10" s="26" t="s">
        <v>12</v>
      </c>
      <c r="N10" s="26">
        <f>(33000-31880)*12</f>
        <v>13440</v>
      </c>
      <c r="O10" s="26">
        <f>(34110-33000)*12</f>
        <v>13320</v>
      </c>
      <c r="P10" s="26">
        <f>(35220-34110)*12</f>
        <v>13320</v>
      </c>
      <c r="Q10" s="26">
        <f aca="true" t="shared" si="0" ref="Q10:Q16">F10+G10+N10</f>
        <v>451440</v>
      </c>
      <c r="R10" s="26">
        <f aca="true" t="shared" si="1" ref="R10:S14">Q10+O10</f>
        <v>464760</v>
      </c>
      <c r="S10" s="26">
        <f t="shared" si="1"/>
        <v>478080</v>
      </c>
      <c r="T10" s="256"/>
    </row>
    <row r="11" spans="1:20" ht="21.75">
      <c r="A11" s="7">
        <v>4</v>
      </c>
      <c r="B11" s="15" t="s">
        <v>84</v>
      </c>
      <c r="C11" s="50" t="s">
        <v>105</v>
      </c>
      <c r="D11" s="117">
        <v>1</v>
      </c>
      <c r="E11" s="117">
        <v>1</v>
      </c>
      <c r="F11" s="135">
        <f>32450*12</f>
        <v>389400</v>
      </c>
      <c r="G11" s="266">
        <v>0</v>
      </c>
      <c r="H11" s="117">
        <v>1</v>
      </c>
      <c r="I11" s="117">
        <v>1</v>
      </c>
      <c r="J11" s="117">
        <v>1</v>
      </c>
      <c r="K11" s="26" t="s">
        <v>12</v>
      </c>
      <c r="L11" s="26" t="s">
        <v>12</v>
      </c>
      <c r="M11" s="26" t="s">
        <v>12</v>
      </c>
      <c r="N11" s="26">
        <f>(33560-32450)*12</f>
        <v>13320</v>
      </c>
      <c r="O11" s="26">
        <f>(34680-33560)*12</f>
        <v>13440</v>
      </c>
      <c r="P11" s="26">
        <f>(35770-34680)*12</f>
        <v>13080</v>
      </c>
      <c r="Q11" s="26">
        <f t="shared" si="0"/>
        <v>402720</v>
      </c>
      <c r="R11" s="26">
        <f t="shared" si="1"/>
        <v>416160</v>
      </c>
      <c r="S11" s="26">
        <f t="shared" si="1"/>
        <v>429240</v>
      </c>
      <c r="T11" s="256"/>
    </row>
    <row r="12" spans="1:20" ht="21.75">
      <c r="A12" s="7">
        <v>5</v>
      </c>
      <c r="B12" s="15" t="s">
        <v>85</v>
      </c>
      <c r="C12" s="50" t="s">
        <v>56</v>
      </c>
      <c r="D12" s="117">
        <v>1</v>
      </c>
      <c r="E12" s="117">
        <v>1</v>
      </c>
      <c r="F12" s="135">
        <v>355320</v>
      </c>
      <c r="G12" s="266">
        <v>0</v>
      </c>
      <c r="H12" s="117">
        <v>1</v>
      </c>
      <c r="I12" s="117">
        <v>1</v>
      </c>
      <c r="J12" s="117">
        <v>1</v>
      </c>
      <c r="K12" s="26" t="s">
        <v>12</v>
      </c>
      <c r="L12" s="26" t="s">
        <v>12</v>
      </c>
      <c r="M12" s="26" t="s">
        <v>12</v>
      </c>
      <c r="N12" s="26">
        <v>12000</v>
      </c>
      <c r="O12" s="26">
        <v>12000</v>
      </c>
      <c r="P12" s="26">
        <v>12000</v>
      </c>
      <c r="Q12" s="26">
        <f>F12+G12+N12</f>
        <v>367320</v>
      </c>
      <c r="R12" s="26">
        <f t="shared" si="1"/>
        <v>379320</v>
      </c>
      <c r="S12" s="26">
        <f t="shared" si="1"/>
        <v>391320</v>
      </c>
      <c r="T12" s="256" t="s">
        <v>120</v>
      </c>
    </row>
    <row r="13" spans="1:20" ht="21.75">
      <c r="A13" s="26">
        <v>6</v>
      </c>
      <c r="B13" s="207" t="s">
        <v>138</v>
      </c>
      <c r="C13" s="95" t="s">
        <v>105</v>
      </c>
      <c r="D13" s="115">
        <v>1</v>
      </c>
      <c r="E13" s="115">
        <v>1</v>
      </c>
      <c r="F13" s="135">
        <v>349320</v>
      </c>
      <c r="G13" s="266">
        <v>0</v>
      </c>
      <c r="H13" s="115">
        <v>1</v>
      </c>
      <c r="I13" s="115">
        <v>1</v>
      </c>
      <c r="J13" s="115">
        <v>1</v>
      </c>
      <c r="K13" s="26" t="s">
        <v>12</v>
      </c>
      <c r="L13" s="26" t="s">
        <v>12</v>
      </c>
      <c r="M13" s="26" t="s">
        <v>12</v>
      </c>
      <c r="N13" s="26">
        <f>(29110-28030)*12</f>
        <v>12960</v>
      </c>
      <c r="O13" s="26">
        <f>(30220-29110)*12</f>
        <v>13320</v>
      </c>
      <c r="P13" s="26">
        <v>13340</v>
      </c>
      <c r="Q13" s="26">
        <f t="shared" si="0"/>
        <v>362280</v>
      </c>
      <c r="R13" s="26">
        <f t="shared" si="1"/>
        <v>375600</v>
      </c>
      <c r="S13" s="26">
        <f t="shared" si="1"/>
        <v>388940</v>
      </c>
      <c r="T13" s="261"/>
    </row>
    <row r="14" spans="1:20" ht="21.75">
      <c r="A14" s="7">
        <v>7</v>
      </c>
      <c r="B14" s="15" t="s">
        <v>223</v>
      </c>
      <c r="C14" s="50" t="s">
        <v>105</v>
      </c>
      <c r="D14" s="117">
        <v>1</v>
      </c>
      <c r="E14" s="117">
        <v>1</v>
      </c>
      <c r="F14" s="135">
        <v>362640</v>
      </c>
      <c r="G14" s="266">
        <v>0</v>
      </c>
      <c r="H14" s="117">
        <v>1</v>
      </c>
      <c r="I14" s="117">
        <v>1</v>
      </c>
      <c r="J14" s="117">
        <v>1</v>
      </c>
      <c r="K14" s="26" t="s">
        <v>12</v>
      </c>
      <c r="L14" s="26" t="s">
        <v>12</v>
      </c>
      <c r="M14" s="26" t="s">
        <v>12</v>
      </c>
      <c r="N14" s="26">
        <f>(33560-32450)*12</f>
        <v>13320</v>
      </c>
      <c r="O14" s="26">
        <v>13440</v>
      </c>
      <c r="P14" s="26">
        <v>13320</v>
      </c>
      <c r="Q14" s="26">
        <f t="shared" si="0"/>
        <v>375960</v>
      </c>
      <c r="R14" s="26">
        <f t="shared" si="1"/>
        <v>389400</v>
      </c>
      <c r="S14" s="26">
        <f t="shared" si="1"/>
        <v>402720</v>
      </c>
      <c r="T14" s="256"/>
    </row>
    <row r="15" spans="1:20" ht="21.75">
      <c r="A15" s="206">
        <v>9</v>
      </c>
      <c r="B15" s="207" t="s">
        <v>89</v>
      </c>
      <c r="C15" s="208" t="s">
        <v>58</v>
      </c>
      <c r="D15" s="209">
        <v>1</v>
      </c>
      <c r="E15" s="209">
        <v>1</v>
      </c>
      <c r="F15" s="135">
        <v>259440</v>
      </c>
      <c r="G15" s="266">
        <v>0</v>
      </c>
      <c r="H15" s="209">
        <v>1</v>
      </c>
      <c r="I15" s="209">
        <v>1</v>
      </c>
      <c r="J15" s="209">
        <v>1</v>
      </c>
      <c r="K15" s="206" t="s">
        <v>12</v>
      </c>
      <c r="L15" s="206" t="s">
        <v>12</v>
      </c>
      <c r="M15" s="206" t="s">
        <v>12</v>
      </c>
      <c r="N15" s="26">
        <v>10080</v>
      </c>
      <c r="O15" s="26">
        <v>10440</v>
      </c>
      <c r="P15" s="26">
        <v>10560</v>
      </c>
      <c r="Q15" s="26">
        <f t="shared" si="0"/>
        <v>269520</v>
      </c>
      <c r="R15" s="26">
        <f>Q15+O15</f>
        <v>279960</v>
      </c>
      <c r="S15" s="26">
        <f>R15+P15</f>
        <v>290520</v>
      </c>
      <c r="T15" s="258"/>
    </row>
    <row r="16" spans="1:20" ht="21.75">
      <c r="A16" s="7">
        <v>10</v>
      </c>
      <c r="B16" s="15" t="s">
        <v>162</v>
      </c>
      <c r="C16" s="50" t="s">
        <v>58</v>
      </c>
      <c r="D16" s="117">
        <v>1</v>
      </c>
      <c r="E16" s="117">
        <v>1</v>
      </c>
      <c r="F16" s="135">
        <v>363480</v>
      </c>
      <c r="G16" s="266">
        <v>0</v>
      </c>
      <c r="H16" s="117">
        <v>1</v>
      </c>
      <c r="I16" s="117">
        <v>1</v>
      </c>
      <c r="J16" s="117">
        <v>1</v>
      </c>
      <c r="K16" s="26" t="s">
        <v>12</v>
      </c>
      <c r="L16" s="26" t="s">
        <v>12</v>
      </c>
      <c r="M16" s="26" t="s">
        <v>12</v>
      </c>
      <c r="N16" s="26">
        <v>11400</v>
      </c>
      <c r="O16" s="26">
        <v>11640</v>
      </c>
      <c r="P16" s="26">
        <v>12120</v>
      </c>
      <c r="Q16" s="26">
        <f t="shared" si="0"/>
        <v>374880</v>
      </c>
      <c r="R16" s="26">
        <f>Q16+O16</f>
        <v>386520</v>
      </c>
      <c r="S16" s="26">
        <f>R16+P16</f>
        <v>398640</v>
      </c>
      <c r="T16" s="256"/>
    </row>
    <row r="17" spans="1:20" ht="21.75">
      <c r="A17" s="7"/>
      <c r="B17" s="279" t="s">
        <v>26</v>
      </c>
      <c r="C17" s="50"/>
      <c r="D17" s="117"/>
      <c r="E17" s="117"/>
      <c r="F17" s="135"/>
      <c r="G17" s="266"/>
      <c r="H17" s="117"/>
      <c r="I17" s="117"/>
      <c r="J17" s="117"/>
      <c r="K17" s="26"/>
      <c r="L17" s="26"/>
      <c r="M17" s="26"/>
      <c r="N17" s="26"/>
      <c r="O17" s="26"/>
      <c r="P17" s="26"/>
      <c r="Q17" s="26"/>
      <c r="R17" s="26"/>
      <c r="S17" s="26"/>
      <c r="T17" s="256"/>
    </row>
    <row r="18" spans="1:20" ht="21.75">
      <c r="A18" s="7">
        <v>11</v>
      </c>
      <c r="B18" s="15" t="s">
        <v>99</v>
      </c>
      <c r="C18" s="50" t="s">
        <v>45</v>
      </c>
      <c r="D18" s="117">
        <v>1</v>
      </c>
      <c r="E18" s="117">
        <v>1</v>
      </c>
      <c r="F18" s="135">
        <v>188280</v>
      </c>
      <c r="G18" s="266">
        <v>0</v>
      </c>
      <c r="H18" s="117">
        <v>1</v>
      </c>
      <c r="I18" s="117">
        <v>1</v>
      </c>
      <c r="J18" s="117">
        <v>1</v>
      </c>
      <c r="K18" s="26"/>
      <c r="L18" s="26"/>
      <c r="M18" s="26"/>
      <c r="N18" s="26">
        <v>7320</v>
      </c>
      <c r="O18" s="26">
        <v>7560</v>
      </c>
      <c r="P18" s="26">
        <v>7800</v>
      </c>
      <c r="Q18" s="26">
        <f>F18+G18+N18</f>
        <v>195600</v>
      </c>
      <c r="R18" s="26">
        <f aca="true" t="shared" si="2" ref="R18:S28">Q18+O18</f>
        <v>203160</v>
      </c>
      <c r="S18" s="26">
        <f t="shared" si="2"/>
        <v>210960</v>
      </c>
      <c r="T18" s="256"/>
    </row>
    <row r="19" spans="1:20" ht="21.75">
      <c r="A19" s="7">
        <v>12</v>
      </c>
      <c r="B19" s="16" t="s">
        <v>99</v>
      </c>
      <c r="C19" s="50" t="s">
        <v>45</v>
      </c>
      <c r="D19" s="117">
        <v>1</v>
      </c>
      <c r="E19" s="117">
        <v>1</v>
      </c>
      <c r="F19" s="135">
        <v>166680</v>
      </c>
      <c r="G19" s="266">
        <v>0</v>
      </c>
      <c r="H19" s="117">
        <v>1</v>
      </c>
      <c r="I19" s="117">
        <v>1</v>
      </c>
      <c r="J19" s="117">
        <v>1</v>
      </c>
      <c r="K19" s="26"/>
      <c r="L19" s="26"/>
      <c r="M19" s="26"/>
      <c r="N19" s="26">
        <v>6480</v>
      </c>
      <c r="O19" s="26">
        <v>6720</v>
      </c>
      <c r="P19" s="26">
        <v>6960</v>
      </c>
      <c r="Q19" s="26">
        <f>F19+G19+N19</f>
        <v>173160</v>
      </c>
      <c r="R19" s="26">
        <f t="shared" si="2"/>
        <v>179880</v>
      </c>
      <c r="S19" s="26">
        <f t="shared" si="2"/>
        <v>186840</v>
      </c>
      <c r="T19" s="256"/>
    </row>
    <row r="20" spans="1:20" ht="21.75">
      <c r="A20" s="7">
        <v>13</v>
      </c>
      <c r="B20" s="19" t="s">
        <v>180</v>
      </c>
      <c r="C20" s="50" t="s">
        <v>12</v>
      </c>
      <c r="D20" s="117">
        <v>1</v>
      </c>
      <c r="E20" s="117">
        <v>1</v>
      </c>
      <c r="F20" s="135">
        <v>142200</v>
      </c>
      <c r="G20" s="266">
        <v>0</v>
      </c>
      <c r="H20" s="117">
        <v>1</v>
      </c>
      <c r="I20" s="117">
        <v>1</v>
      </c>
      <c r="J20" s="117">
        <v>1</v>
      </c>
      <c r="K20" s="26" t="s">
        <v>12</v>
      </c>
      <c r="L20" s="26" t="s">
        <v>12</v>
      </c>
      <c r="M20" s="26" t="s">
        <v>12</v>
      </c>
      <c r="N20" s="26">
        <v>5520</v>
      </c>
      <c r="O20" s="26">
        <v>5760</v>
      </c>
      <c r="P20" s="26">
        <v>6000</v>
      </c>
      <c r="Q20" s="26">
        <f>F20+G20+N20</f>
        <v>147720</v>
      </c>
      <c r="R20" s="26">
        <f t="shared" si="2"/>
        <v>153480</v>
      </c>
      <c r="S20" s="26">
        <f t="shared" si="2"/>
        <v>159480</v>
      </c>
      <c r="T20" s="256"/>
    </row>
    <row r="21" spans="1:20" ht="21.75">
      <c r="A21" s="7">
        <v>14</v>
      </c>
      <c r="B21" s="19" t="s">
        <v>8</v>
      </c>
      <c r="C21" s="50" t="s">
        <v>12</v>
      </c>
      <c r="D21" s="117">
        <v>1</v>
      </c>
      <c r="E21" s="404">
        <v>1</v>
      </c>
      <c r="F21" s="135">
        <v>141480</v>
      </c>
      <c r="G21" s="266">
        <v>0</v>
      </c>
      <c r="H21" s="117">
        <v>1</v>
      </c>
      <c r="I21" s="117">
        <v>1</v>
      </c>
      <c r="J21" s="117">
        <v>1</v>
      </c>
      <c r="K21" s="26" t="s">
        <v>12</v>
      </c>
      <c r="L21" s="26" t="s">
        <v>12</v>
      </c>
      <c r="M21" s="26" t="s">
        <v>12</v>
      </c>
      <c r="N21" s="26">
        <v>4560</v>
      </c>
      <c r="O21" s="26">
        <v>4800</v>
      </c>
      <c r="P21" s="26">
        <v>4920</v>
      </c>
      <c r="Q21" s="26">
        <f aca="true" t="shared" si="3" ref="Q21:Q28">F21+G21+N21</f>
        <v>146040</v>
      </c>
      <c r="R21" s="26">
        <f t="shared" si="2"/>
        <v>150840</v>
      </c>
      <c r="S21" s="26">
        <f t="shared" si="2"/>
        <v>155760</v>
      </c>
      <c r="T21" s="256"/>
    </row>
    <row r="22" spans="1:20" ht="21.75">
      <c r="A22" s="7">
        <v>15</v>
      </c>
      <c r="B22" s="19" t="s">
        <v>8</v>
      </c>
      <c r="C22" s="50" t="s">
        <v>12</v>
      </c>
      <c r="D22" s="117">
        <v>1</v>
      </c>
      <c r="E22" s="404">
        <v>1</v>
      </c>
      <c r="F22" s="135">
        <v>112800</v>
      </c>
      <c r="G22" s="266">
        <v>0</v>
      </c>
      <c r="H22" s="117">
        <v>1</v>
      </c>
      <c r="I22" s="117">
        <v>1</v>
      </c>
      <c r="J22" s="117">
        <v>1</v>
      </c>
      <c r="K22" s="26" t="s">
        <v>12</v>
      </c>
      <c r="L22" s="26" t="s">
        <v>12</v>
      </c>
      <c r="M22" s="26" t="s">
        <v>12</v>
      </c>
      <c r="N22" s="26">
        <v>5520</v>
      </c>
      <c r="O22" s="26">
        <v>5760</v>
      </c>
      <c r="P22" s="26">
        <v>6000</v>
      </c>
      <c r="Q22" s="26">
        <f t="shared" si="3"/>
        <v>118320</v>
      </c>
      <c r="R22" s="26">
        <f t="shared" si="2"/>
        <v>124080</v>
      </c>
      <c r="S22" s="26">
        <f t="shared" si="2"/>
        <v>130080</v>
      </c>
      <c r="T22" s="256"/>
    </row>
    <row r="23" spans="1:20" ht="21.75">
      <c r="A23" s="7">
        <v>16</v>
      </c>
      <c r="B23" s="20" t="s">
        <v>186</v>
      </c>
      <c r="C23" s="50" t="s">
        <v>45</v>
      </c>
      <c r="D23" s="117">
        <v>1</v>
      </c>
      <c r="E23" s="117">
        <v>1</v>
      </c>
      <c r="F23" s="135">
        <v>137760</v>
      </c>
      <c r="G23" s="266">
        <v>0</v>
      </c>
      <c r="H23" s="117">
        <v>1</v>
      </c>
      <c r="I23" s="117">
        <v>1</v>
      </c>
      <c r="J23" s="117">
        <v>1</v>
      </c>
      <c r="K23" s="26" t="s">
        <v>12</v>
      </c>
      <c r="L23" s="26" t="s">
        <v>12</v>
      </c>
      <c r="M23" s="26" t="s">
        <v>12</v>
      </c>
      <c r="N23" s="26">
        <v>5400</v>
      </c>
      <c r="O23" s="26">
        <v>5640</v>
      </c>
      <c r="P23" s="26">
        <v>5760</v>
      </c>
      <c r="Q23" s="26">
        <f t="shared" si="3"/>
        <v>143160</v>
      </c>
      <c r="R23" s="26">
        <f t="shared" si="2"/>
        <v>148800</v>
      </c>
      <c r="S23" s="26">
        <f t="shared" si="2"/>
        <v>154560</v>
      </c>
      <c r="T23" s="256"/>
    </row>
    <row r="24" spans="1:20" ht="21.75">
      <c r="A24" s="7">
        <v>17</v>
      </c>
      <c r="B24" s="20" t="s">
        <v>188</v>
      </c>
      <c r="C24" s="50"/>
      <c r="D24" s="117">
        <v>1</v>
      </c>
      <c r="E24" s="117">
        <v>1</v>
      </c>
      <c r="F24" s="135">
        <v>127080</v>
      </c>
      <c r="G24" s="266">
        <v>0</v>
      </c>
      <c r="H24" s="117">
        <v>1</v>
      </c>
      <c r="I24" s="117">
        <v>1</v>
      </c>
      <c r="J24" s="117">
        <v>1</v>
      </c>
      <c r="K24" s="26" t="s">
        <v>12</v>
      </c>
      <c r="L24" s="26" t="s">
        <v>12</v>
      </c>
      <c r="M24" s="26" t="s">
        <v>12</v>
      </c>
      <c r="N24" s="26">
        <v>4920</v>
      </c>
      <c r="O24" s="26">
        <v>5160</v>
      </c>
      <c r="P24" s="26">
        <v>5280</v>
      </c>
      <c r="Q24" s="26">
        <f t="shared" si="3"/>
        <v>132000</v>
      </c>
      <c r="R24" s="26">
        <f t="shared" si="2"/>
        <v>137160</v>
      </c>
      <c r="S24" s="26">
        <f t="shared" si="2"/>
        <v>142440</v>
      </c>
      <c r="T24" s="256"/>
    </row>
    <row r="25" spans="1:20" ht="21.75">
      <c r="A25" s="7">
        <v>18</v>
      </c>
      <c r="B25" s="20" t="s">
        <v>188</v>
      </c>
      <c r="C25" s="50"/>
      <c r="D25" s="117">
        <v>1</v>
      </c>
      <c r="E25" s="117">
        <v>1</v>
      </c>
      <c r="F25" s="135">
        <v>127440</v>
      </c>
      <c r="G25" s="266">
        <v>0</v>
      </c>
      <c r="H25" s="117">
        <v>1</v>
      </c>
      <c r="I25" s="117">
        <v>1</v>
      </c>
      <c r="J25" s="117">
        <v>1</v>
      </c>
      <c r="K25" s="26" t="s">
        <v>12</v>
      </c>
      <c r="L25" s="26" t="s">
        <v>12</v>
      </c>
      <c r="M25" s="26" t="s">
        <v>12</v>
      </c>
      <c r="N25" s="26">
        <v>4920</v>
      </c>
      <c r="O25" s="26">
        <v>5160</v>
      </c>
      <c r="P25" s="26">
        <v>5400</v>
      </c>
      <c r="Q25" s="26">
        <f t="shared" si="3"/>
        <v>132360</v>
      </c>
      <c r="R25" s="26">
        <f t="shared" si="2"/>
        <v>137520</v>
      </c>
      <c r="S25" s="26">
        <f t="shared" si="2"/>
        <v>142920</v>
      </c>
      <c r="T25" s="256"/>
    </row>
    <row r="26" spans="1:20" ht="21.75">
      <c r="A26" s="5">
        <v>19</v>
      </c>
      <c r="B26" s="14" t="s">
        <v>182</v>
      </c>
      <c r="C26" s="159"/>
      <c r="D26" s="131">
        <v>1</v>
      </c>
      <c r="E26" s="131">
        <v>1</v>
      </c>
      <c r="F26" s="135">
        <v>140640</v>
      </c>
      <c r="G26" s="266">
        <v>0</v>
      </c>
      <c r="H26" s="131">
        <v>1</v>
      </c>
      <c r="I26" s="131">
        <v>1</v>
      </c>
      <c r="J26" s="131">
        <v>1</v>
      </c>
      <c r="K26" s="26" t="s">
        <v>12</v>
      </c>
      <c r="L26" s="26" t="s">
        <v>12</v>
      </c>
      <c r="M26" s="26" t="s">
        <v>12</v>
      </c>
      <c r="N26" s="26">
        <v>5520</v>
      </c>
      <c r="O26" s="26">
        <v>5640</v>
      </c>
      <c r="P26" s="26">
        <v>5880</v>
      </c>
      <c r="Q26" s="26">
        <f t="shared" si="3"/>
        <v>146160</v>
      </c>
      <c r="R26" s="26">
        <f t="shared" si="2"/>
        <v>151800</v>
      </c>
      <c r="S26" s="26">
        <f t="shared" si="2"/>
        <v>157680</v>
      </c>
      <c r="T26" s="256"/>
    </row>
    <row r="27" spans="1:20" ht="21.75">
      <c r="A27" s="7">
        <v>20</v>
      </c>
      <c r="B27" s="20" t="s">
        <v>143</v>
      </c>
      <c r="C27" s="50" t="s">
        <v>12</v>
      </c>
      <c r="D27" s="117">
        <v>1</v>
      </c>
      <c r="E27" s="117">
        <v>1</v>
      </c>
      <c r="F27" s="135">
        <f>10750*12</f>
        <v>129000</v>
      </c>
      <c r="G27" s="261">
        <v>0</v>
      </c>
      <c r="H27" s="117">
        <v>1</v>
      </c>
      <c r="I27" s="117">
        <v>1</v>
      </c>
      <c r="J27" s="117">
        <v>1</v>
      </c>
      <c r="K27" s="26" t="s">
        <v>12</v>
      </c>
      <c r="L27" s="26" t="s">
        <v>12</v>
      </c>
      <c r="M27" s="26" t="s">
        <v>12</v>
      </c>
      <c r="N27" s="26">
        <v>5160</v>
      </c>
      <c r="O27" s="26">
        <v>5400</v>
      </c>
      <c r="P27" s="26">
        <v>5640</v>
      </c>
      <c r="Q27" s="26">
        <f t="shared" si="3"/>
        <v>134160</v>
      </c>
      <c r="R27" s="26">
        <f t="shared" si="2"/>
        <v>139560</v>
      </c>
      <c r="S27" s="26">
        <f t="shared" si="2"/>
        <v>145200</v>
      </c>
      <c r="T27" s="256"/>
    </row>
    <row r="28" spans="1:20" ht="21.75">
      <c r="A28" s="7">
        <v>21</v>
      </c>
      <c r="B28" s="20" t="s">
        <v>214</v>
      </c>
      <c r="C28" s="50" t="s">
        <v>12</v>
      </c>
      <c r="D28" s="117">
        <v>1</v>
      </c>
      <c r="E28" s="117">
        <v>1</v>
      </c>
      <c r="F28" s="135">
        <v>186840</v>
      </c>
      <c r="G28" s="266">
        <v>0</v>
      </c>
      <c r="H28" s="117">
        <v>1</v>
      </c>
      <c r="I28" s="117">
        <v>1</v>
      </c>
      <c r="J28" s="117">
        <v>1</v>
      </c>
      <c r="K28" s="26" t="s">
        <v>12</v>
      </c>
      <c r="L28" s="26" t="s">
        <v>12</v>
      </c>
      <c r="M28" s="26" t="s">
        <v>12</v>
      </c>
      <c r="N28" s="26">
        <v>7200</v>
      </c>
      <c r="O28" s="26">
        <v>7560</v>
      </c>
      <c r="P28" s="26">
        <v>7800</v>
      </c>
      <c r="Q28" s="26">
        <f t="shared" si="3"/>
        <v>194040</v>
      </c>
      <c r="R28" s="26">
        <f t="shared" si="2"/>
        <v>201600</v>
      </c>
      <c r="S28" s="26">
        <f t="shared" si="2"/>
        <v>209400</v>
      </c>
      <c r="T28" s="256"/>
    </row>
    <row r="29" spans="1:20" ht="21.75">
      <c r="A29" s="7">
        <v>22</v>
      </c>
      <c r="B29" s="20" t="s">
        <v>216</v>
      </c>
      <c r="C29" s="50" t="s">
        <v>45</v>
      </c>
      <c r="D29" s="117">
        <v>1</v>
      </c>
      <c r="E29" s="117">
        <v>1</v>
      </c>
      <c r="F29" s="135">
        <v>112800</v>
      </c>
      <c r="G29" s="266">
        <v>0</v>
      </c>
      <c r="H29" s="117">
        <v>1</v>
      </c>
      <c r="I29" s="117">
        <v>1</v>
      </c>
      <c r="J29" s="117">
        <v>1</v>
      </c>
      <c r="K29" s="26" t="s">
        <v>12</v>
      </c>
      <c r="L29" s="26" t="s">
        <v>12</v>
      </c>
      <c r="M29" s="26" t="s">
        <v>12</v>
      </c>
      <c r="N29" s="26">
        <v>5520</v>
      </c>
      <c r="O29" s="26">
        <v>5760</v>
      </c>
      <c r="P29" s="26">
        <v>6000</v>
      </c>
      <c r="Q29" s="26">
        <f>F29+G29+N29</f>
        <v>118320</v>
      </c>
      <c r="R29" s="26">
        <f>Q29+O29</f>
        <v>124080</v>
      </c>
      <c r="S29" s="26">
        <f>R29+P29</f>
        <v>130080</v>
      </c>
      <c r="T29" s="256"/>
    </row>
    <row r="30" spans="1:20" ht="21.75">
      <c r="A30" s="7"/>
      <c r="B30" s="280" t="s">
        <v>27</v>
      </c>
      <c r="C30" s="50"/>
      <c r="D30" s="117"/>
      <c r="E30" s="117"/>
      <c r="F30" s="135"/>
      <c r="G30" s="266"/>
      <c r="H30" s="117"/>
      <c r="I30" s="117"/>
      <c r="J30" s="117"/>
      <c r="K30" s="26"/>
      <c r="L30" s="26"/>
      <c r="M30" s="26"/>
      <c r="N30" s="26"/>
      <c r="O30" s="26"/>
      <c r="P30" s="26"/>
      <c r="Q30" s="26"/>
      <c r="R30" s="26"/>
      <c r="S30" s="26"/>
      <c r="T30" s="256"/>
    </row>
    <row r="31" spans="1:20" ht="21.75">
      <c r="A31" s="7">
        <v>23</v>
      </c>
      <c r="B31" s="89" t="s">
        <v>30</v>
      </c>
      <c r="C31" s="90" t="s">
        <v>45</v>
      </c>
      <c r="D31" s="118">
        <v>2</v>
      </c>
      <c r="E31" s="118">
        <v>2</v>
      </c>
      <c r="F31" s="135">
        <v>216000</v>
      </c>
      <c r="G31" s="266">
        <v>0</v>
      </c>
      <c r="H31" s="118">
        <v>2</v>
      </c>
      <c r="I31" s="118">
        <v>2</v>
      </c>
      <c r="J31" s="118">
        <v>2</v>
      </c>
      <c r="K31" s="55" t="s">
        <v>12</v>
      </c>
      <c r="L31" s="55" t="s">
        <v>12</v>
      </c>
      <c r="M31" s="55" t="s">
        <v>12</v>
      </c>
      <c r="N31" s="26">
        <v>0</v>
      </c>
      <c r="O31" s="26">
        <v>0</v>
      </c>
      <c r="P31" s="26">
        <v>0</v>
      </c>
      <c r="Q31" s="26">
        <v>216000</v>
      </c>
      <c r="R31" s="26">
        <v>216000</v>
      </c>
      <c r="S31" s="26">
        <v>216000</v>
      </c>
      <c r="T31" s="260"/>
    </row>
    <row r="32" spans="1:20" ht="21.75">
      <c r="A32" s="7">
        <v>24</v>
      </c>
      <c r="B32" s="89" t="s">
        <v>9</v>
      </c>
      <c r="C32" s="90" t="s">
        <v>12</v>
      </c>
      <c r="D32" s="118">
        <v>1</v>
      </c>
      <c r="E32" s="118">
        <v>1</v>
      </c>
      <c r="F32" s="135">
        <f>9000*12</f>
        <v>108000</v>
      </c>
      <c r="G32" s="266">
        <v>0</v>
      </c>
      <c r="H32" s="118">
        <v>1</v>
      </c>
      <c r="I32" s="118">
        <v>1</v>
      </c>
      <c r="J32" s="118">
        <v>1</v>
      </c>
      <c r="K32" s="55" t="s">
        <v>12</v>
      </c>
      <c r="L32" s="55" t="s">
        <v>12</v>
      </c>
      <c r="M32" s="55" t="s">
        <v>12</v>
      </c>
      <c r="N32" s="26">
        <v>0</v>
      </c>
      <c r="O32" s="26">
        <v>0</v>
      </c>
      <c r="P32" s="26">
        <v>0</v>
      </c>
      <c r="Q32" s="135">
        <f aca="true" t="shared" si="4" ref="Q32:S34">9000*12</f>
        <v>108000</v>
      </c>
      <c r="R32" s="135">
        <f t="shared" si="4"/>
        <v>108000</v>
      </c>
      <c r="S32" s="135">
        <f t="shared" si="4"/>
        <v>108000</v>
      </c>
      <c r="T32" s="260"/>
    </row>
    <row r="33" spans="1:20" ht="21.75">
      <c r="A33" s="7">
        <v>25</v>
      </c>
      <c r="B33" s="89" t="s">
        <v>215</v>
      </c>
      <c r="C33" s="90" t="s">
        <v>12</v>
      </c>
      <c r="D33" s="118">
        <v>1</v>
      </c>
      <c r="E33" s="118">
        <v>1</v>
      </c>
      <c r="F33" s="135">
        <f>9000*12</f>
        <v>108000</v>
      </c>
      <c r="G33" s="266">
        <v>0</v>
      </c>
      <c r="H33" s="118">
        <v>1</v>
      </c>
      <c r="I33" s="118">
        <v>1</v>
      </c>
      <c r="J33" s="118">
        <v>1</v>
      </c>
      <c r="K33" s="55" t="s">
        <v>12</v>
      </c>
      <c r="L33" s="55" t="s">
        <v>12</v>
      </c>
      <c r="M33" s="55" t="s">
        <v>12</v>
      </c>
      <c r="N33" s="26">
        <v>0</v>
      </c>
      <c r="O33" s="26">
        <v>0</v>
      </c>
      <c r="P33" s="26">
        <v>0</v>
      </c>
      <c r="Q33" s="135">
        <f t="shared" si="4"/>
        <v>108000</v>
      </c>
      <c r="R33" s="135">
        <f t="shared" si="4"/>
        <v>108000</v>
      </c>
      <c r="S33" s="135">
        <f t="shared" si="4"/>
        <v>108000</v>
      </c>
      <c r="T33" s="260"/>
    </row>
    <row r="34" spans="1:20" ht="21.75">
      <c r="A34" s="7">
        <v>26</v>
      </c>
      <c r="B34" s="20" t="s">
        <v>182</v>
      </c>
      <c r="C34" s="50" t="s">
        <v>12</v>
      </c>
      <c r="D34" s="117">
        <v>1</v>
      </c>
      <c r="E34" s="117">
        <v>1</v>
      </c>
      <c r="F34" s="135">
        <f>9000*12</f>
        <v>108000</v>
      </c>
      <c r="G34" s="266">
        <v>0</v>
      </c>
      <c r="H34" s="117">
        <v>1</v>
      </c>
      <c r="I34" s="117">
        <v>1</v>
      </c>
      <c r="J34" s="117">
        <v>1</v>
      </c>
      <c r="K34" s="26" t="s">
        <v>12</v>
      </c>
      <c r="L34" s="26" t="s">
        <v>12</v>
      </c>
      <c r="M34" s="26" t="s">
        <v>12</v>
      </c>
      <c r="N34" s="26">
        <v>0</v>
      </c>
      <c r="O34" s="26">
        <v>0</v>
      </c>
      <c r="P34" s="26">
        <v>0</v>
      </c>
      <c r="Q34" s="135">
        <f t="shared" si="4"/>
        <v>108000</v>
      </c>
      <c r="R34" s="135">
        <f t="shared" si="4"/>
        <v>108000</v>
      </c>
      <c r="S34" s="135">
        <f t="shared" si="4"/>
        <v>108000</v>
      </c>
      <c r="T34" s="256"/>
    </row>
    <row r="35" spans="1:20" ht="21.75">
      <c r="A35" s="7"/>
      <c r="B35" s="20"/>
      <c r="C35" s="50"/>
      <c r="D35" s="117"/>
      <c r="E35" s="117"/>
      <c r="F35" s="135"/>
      <c r="G35" s="266"/>
      <c r="H35" s="117"/>
      <c r="I35" s="117"/>
      <c r="J35" s="117"/>
      <c r="K35" s="26"/>
      <c r="L35" s="26"/>
      <c r="M35" s="26"/>
      <c r="N35" s="26"/>
      <c r="O35" s="26"/>
      <c r="P35" s="26"/>
      <c r="Q35" s="26"/>
      <c r="R35" s="26"/>
      <c r="S35" s="26"/>
      <c r="T35" s="257"/>
    </row>
    <row r="36" spans="1:20" ht="21.75">
      <c r="A36" s="5"/>
      <c r="B36" s="22" t="s">
        <v>32</v>
      </c>
      <c r="C36" s="52"/>
      <c r="D36" s="128"/>
      <c r="E36" s="128"/>
      <c r="F36" s="135"/>
      <c r="G36" s="266"/>
      <c r="H36" s="128"/>
      <c r="I36" s="128"/>
      <c r="J36" s="128"/>
      <c r="K36" s="28"/>
      <c r="L36" s="28"/>
      <c r="M36" s="28"/>
      <c r="N36" s="26"/>
      <c r="O36" s="26"/>
      <c r="P36" s="26"/>
      <c r="Q36" s="26"/>
      <c r="R36" s="26"/>
      <c r="S36" s="26"/>
      <c r="T36" s="257"/>
    </row>
    <row r="37" spans="1:20" ht="21.75">
      <c r="A37" s="26">
        <v>27</v>
      </c>
      <c r="B37" s="27" t="s">
        <v>133</v>
      </c>
      <c r="C37" s="95" t="s">
        <v>29</v>
      </c>
      <c r="D37" s="115">
        <v>1</v>
      </c>
      <c r="E37" s="115">
        <v>1</v>
      </c>
      <c r="F37" s="135">
        <v>448920</v>
      </c>
      <c r="G37" s="266">
        <v>42000</v>
      </c>
      <c r="H37" s="115">
        <v>1</v>
      </c>
      <c r="I37" s="115">
        <v>1</v>
      </c>
      <c r="J37" s="115">
        <v>1</v>
      </c>
      <c r="K37" s="26" t="s">
        <v>12</v>
      </c>
      <c r="L37" s="26" t="s">
        <v>12</v>
      </c>
      <c r="M37" s="26" t="s">
        <v>12</v>
      </c>
      <c r="N37" s="26">
        <v>13200</v>
      </c>
      <c r="O37" s="26">
        <v>13320</v>
      </c>
      <c r="P37" s="26">
        <v>13320</v>
      </c>
      <c r="Q37" s="26">
        <f>F37+G37+N37</f>
        <v>504120</v>
      </c>
      <c r="R37" s="26">
        <f aca="true" t="shared" si="5" ref="R37:S41">Q37+O37</f>
        <v>517440</v>
      </c>
      <c r="S37" s="26">
        <f t="shared" si="5"/>
        <v>530760</v>
      </c>
      <c r="T37" s="261"/>
    </row>
    <row r="38" spans="1:20" ht="21.75">
      <c r="A38" s="7">
        <v>28</v>
      </c>
      <c r="B38" s="20" t="s">
        <v>217</v>
      </c>
      <c r="C38" s="50" t="s">
        <v>105</v>
      </c>
      <c r="D38" s="117">
        <v>1</v>
      </c>
      <c r="E38" s="117">
        <v>1</v>
      </c>
      <c r="F38" s="135">
        <v>376080</v>
      </c>
      <c r="G38" s="266">
        <v>0</v>
      </c>
      <c r="H38" s="117">
        <v>1</v>
      </c>
      <c r="I38" s="117">
        <v>1</v>
      </c>
      <c r="J38" s="117">
        <v>1</v>
      </c>
      <c r="K38" s="26" t="s">
        <v>12</v>
      </c>
      <c r="L38" s="26" t="s">
        <v>12</v>
      </c>
      <c r="M38" s="26" t="s">
        <v>12</v>
      </c>
      <c r="N38" s="26">
        <v>13440</v>
      </c>
      <c r="O38" s="26">
        <v>13320</v>
      </c>
      <c r="P38" s="26">
        <v>13320</v>
      </c>
      <c r="Q38" s="26">
        <f>F38+G38+N38</f>
        <v>389520</v>
      </c>
      <c r="R38" s="26">
        <f t="shared" si="5"/>
        <v>402840</v>
      </c>
      <c r="S38" s="26">
        <f t="shared" si="5"/>
        <v>416160</v>
      </c>
      <c r="T38" s="256"/>
    </row>
    <row r="39" spans="1:20" ht="21.75">
      <c r="A39" s="7">
        <v>29</v>
      </c>
      <c r="B39" s="20" t="s">
        <v>90</v>
      </c>
      <c r="C39" s="50" t="s">
        <v>58</v>
      </c>
      <c r="D39" s="117">
        <v>1</v>
      </c>
      <c r="E39" s="117">
        <v>1</v>
      </c>
      <c r="F39" s="135">
        <v>291240</v>
      </c>
      <c r="G39" s="266">
        <v>0</v>
      </c>
      <c r="H39" s="117">
        <v>1</v>
      </c>
      <c r="I39" s="117">
        <v>1</v>
      </c>
      <c r="J39" s="117">
        <v>1</v>
      </c>
      <c r="K39" s="26" t="s">
        <v>12</v>
      </c>
      <c r="L39" s="26" t="s">
        <v>12</v>
      </c>
      <c r="M39" s="26" t="s">
        <v>12</v>
      </c>
      <c r="N39" s="26">
        <v>10800</v>
      </c>
      <c r="O39" s="26">
        <v>10800</v>
      </c>
      <c r="P39" s="26">
        <v>11160</v>
      </c>
      <c r="Q39" s="26">
        <f>F39+G39+N39</f>
        <v>302040</v>
      </c>
      <c r="R39" s="26">
        <f t="shared" si="5"/>
        <v>312840</v>
      </c>
      <c r="S39" s="26">
        <f t="shared" si="5"/>
        <v>324000</v>
      </c>
      <c r="T39" s="256"/>
    </row>
    <row r="40" spans="1:20" ht="21.75">
      <c r="A40" s="7">
        <v>30</v>
      </c>
      <c r="B40" s="20" t="s">
        <v>92</v>
      </c>
      <c r="C40" s="50" t="s">
        <v>58</v>
      </c>
      <c r="D40" s="117">
        <v>1</v>
      </c>
      <c r="E40" s="117">
        <v>1</v>
      </c>
      <c r="F40" s="135">
        <v>291240</v>
      </c>
      <c r="G40" s="266">
        <v>0</v>
      </c>
      <c r="H40" s="117">
        <v>1</v>
      </c>
      <c r="I40" s="117">
        <v>1</v>
      </c>
      <c r="J40" s="117">
        <v>1</v>
      </c>
      <c r="K40" s="26" t="s">
        <v>12</v>
      </c>
      <c r="L40" s="26" t="s">
        <v>12</v>
      </c>
      <c r="M40" s="26" t="s">
        <v>12</v>
      </c>
      <c r="N40" s="26">
        <v>10800</v>
      </c>
      <c r="O40" s="26">
        <v>10800</v>
      </c>
      <c r="P40" s="26">
        <v>11160</v>
      </c>
      <c r="Q40" s="26">
        <f>F40+G40+N40</f>
        <v>302040</v>
      </c>
      <c r="R40" s="26">
        <f t="shared" si="5"/>
        <v>312840</v>
      </c>
      <c r="S40" s="26">
        <f t="shared" si="5"/>
        <v>324000</v>
      </c>
      <c r="T40" s="256"/>
    </row>
    <row r="41" spans="1:20" ht="21.75">
      <c r="A41" s="7">
        <v>31</v>
      </c>
      <c r="B41" s="27" t="s">
        <v>218</v>
      </c>
      <c r="C41" s="50" t="s">
        <v>57</v>
      </c>
      <c r="D41" s="115">
        <v>1</v>
      </c>
      <c r="E41" s="115">
        <v>1</v>
      </c>
      <c r="F41" s="135">
        <v>297900</v>
      </c>
      <c r="G41" s="266">
        <v>0</v>
      </c>
      <c r="H41" s="115">
        <v>1</v>
      </c>
      <c r="I41" s="115">
        <v>1</v>
      </c>
      <c r="J41" s="115">
        <v>1</v>
      </c>
      <c r="K41" s="26" t="s">
        <v>12</v>
      </c>
      <c r="L41" s="26" t="s">
        <v>12</v>
      </c>
      <c r="M41" s="26" t="s">
        <v>12</v>
      </c>
      <c r="N41" s="26">
        <v>6360</v>
      </c>
      <c r="O41" s="26">
        <v>6480</v>
      </c>
      <c r="P41" s="26">
        <v>6840</v>
      </c>
      <c r="Q41" s="26">
        <f>F41+G41+N41</f>
        <v>304260</v>
      </c>
      <c r="R41" s="26">
        <f t="shared" si="5"/>
        <v>310740</v>
      </c>
      <c r="S41" s="26">
        <f t="shared" si="5"/>
        <v>317580</v>
      </c>
      <c r="T41" s="261" t="s">
        <v>120</v>
      </c>
    </row>
    <row r="42" spans="1:20" ht="21.75">
      <c r="A42" s="26"/>
      <c r="B42" s="283" t="s">
        <v>26</v>
      </c>
      <c r="C42" s="95"/>
      <c r="D42" s="115"/>
      <c r="E42" s="115"/>
      <c r="F42" s="135"/>
      <c r="G42" s="266"/>
      <c r="H42" s="115"/>
      <c r="I42" s="115"/>
      <c r="J42" s="115"/>
      <c r="K42" s="26"/>
      <c r="L42" s="26"/>
      <c r="M42" s="26"/>
      <c r="N42" s="26"/>
      <c r="O42" s="26"/>
      <c r="P42" s="26"/>
      <c r="Q42" s="26"/>
      <c r="R42" s="26"/>
      <c r="S42" s="26"/>
      <c r="T42" s="261"/>
    </row>
    <row r="43" spans="1:20" ht="21.75">
      <c r="A43" s="26">
        <v>32</v>
      </c>
      <c r="B43" s="211" t="s">
        <v>219</v>
      </c>
      <c r="C43" s="50" t="s">
        <v>45</v>
      </c>
      <c r="D43" s="115">
        <v>1</v>
      </c>
      <c r="E43" s="115">
        <v>1</v>
      </c>
      <c r="F43" s="135">
        <f>15150*12</f>
        <v>181800</v>
      </c>
      <c r="G43" s="266">
        <v>0</v>
      </c>
      <c r="H43" s="115">
        <v>1</v>
      </c>
      <c r="I43" s="115">
        <v>1</v>
      </c>
      <c r="J43" s="115">
        <v>1</v>
      </c>
      <c r="K43" s="26" t="s">
        <v>12</v>
      </c>
      <c r="L43" s="26" t="s">
        <v>12</v>
      </c>
      <c r="M43" s="26" t="s">
        <v>12</v>
      </c>
      <c r="N43" s="26">
        <v>7320</v>
      </c>
      <c r="O43" s="26">
        <v>7680</v>
      </c>
      <c r="P43" s="26">
        <v>7920</v>
      </c>
      <c r="Q43" s="26">
        <f>F43+G43+N43</f>
        <v>189120</v>
      </c>
      <c r="R43" s="26">
        <f>Q43+O43</f>
        <v>196800</v>
      </c>
      <c r="S43" s="26">
        <f>R43+P43</f>
        <v>204720</v>
      </c>
      <c r="T43" s="261"/>
    </row>
    <row r="44" spans="1:20" ht="21.75">
      <c r="A44" s="7">
        <v>33</v>
      </c>
      <c r="B44" s="24" t="s">
        <v>99</v>
      </c>
      <c r="C44" s="50" t="s">
        <v>45</v>
      </c>
      <c r="D44" s="117">
        <v>1</v>
      </c>
      <c r="E44" s="117">
        <v>1</v>
      </c>
      <c r="F44" s="135">
        <f>13120*12</f>
        <v>157440</v>
      </c>
      <c r="G44" s="266">
        <v>0</v>
      </c>
      <c r="H44" s="117">
        <v>1</v>
      </c>
      <c r="I44" s="117">
        <v>1</v>
      </c>
      <c r="J44" s="117">
        <v>1</v>
      </c>
      <c r="K44" s="26" t="s">
        <v>12</v>
      </c>
      <c r="L44" s="26" t="s">
        <v>12</v>
      </c>
      <c r="M44" s="26" t="s">
        <v>12</v>
      </c>
      <c r="N44" s="26">
        <v>6360</v>
      </c>
      <c r="O44" s="26">
        <v>6600</v>
      </c>
      <c r="P44" s="26">
        <v>6840</v>
      </c>
      <c r="Q44" s="26">
        <f>F44+G44+N44</f>
        <v>163800</v>
      </c>
      <c r="R44" s="26">
        <f>Q44+O44</f>
        <v>170400</v>
      </c>
      <c r="S44" s="26">
        <f>R44+P44</f>
        <v>177240</v>
      </c>
      <c r="T44" s="256"/>
    </row>
    <row r="45" spans="1:20" ht="21.75">
      <c r="A45" s="7"/>
      <c r="B45" s="281" t="s">
        <v>27</v>
      </c>
      <c r="C45" s="50"/>
      <c r="D45" s="117"/>
      <c r="E45" s="117"/>
      <c r="F45" s="135"/>
      <c r="G45" s="266"/>
      <c r="H45" s="117"/>
      <c r="I45" s="117"/>
      <c r="J45" s="117"/>
      <c r="K45" s="26"/>
      <c r="L45" s="26"/>
      <c r="M45" s="26"/>
      <c r="N45" s="26"/>
      <c r="O45" s="26"/>
      <c r="P45" s="26"/>
      <c r="Q45" s="26"/>
      <c r="R45" s="26"/>
      <c r="S45" s="26"/>
      <c r="T45" s="256"/>
    </row>
    <row r="46" spans="1:20" ht="21.75">
      <c r="A46" s="7">
        <v>34</v>
      </c>
      <c r="B46" s="20" t="s">
        <v>30</v>
      </c>
      <c r="C46" s="50" t="s">
        <v>45</v>
      </c>
      <c r="D46" s="117">
        <v>1</v>
      </c>
      <c r="E46" s="117">
        <v>1</v>
      </c>
      <c r="F46" s="135">
        <f>9000*12</f>
        <v>108000</v>
      </c>
      <c r="G46" s="266">
        <v>0</v>
      </c>
      <c r="H46" s="117">
        <v>1</v>
      </c>
      <c r="I46" s="117">
        <v>1</v>
      </c>
      <c r="J46" s="117">
        <v>1</v>
      </c>
      <c r="K46" s="26" t="s">
        <v>12</v>
      </c>
      <c r="L46" s="26" t="s">
        <v>12</v>
      </c>
      <c r="M46" s="26" t="s">
        <v>12</v>
      </c>
      <c r="N46" s="26">
        <v>0</v>
      </c>
      <c r="O46" s="26">
        <v>0</v>
      </c>
      <c r="P46" s="26">
        <v>0</v>
      </c>
      <c r="Q46" s="26">
        <f>F46+G46+N46</f>
        <v>108000</v>
      </c>
      <c r="R46" s="26">
        <f>Q46+O46</f>
        <v>108000</v>
      </c>
      <c r="S46" s="26">
        <f>R46+P46</f>
        <v>108000</v>
      </c>
      <c r="T46" s="256"/>
    </row>
    <row r="47" spans="1:20" ht="21.75">
      <c r="A47" s="7">
        <v>35</v>
      </c>
      <c r="B47" s="20" t="s">
        <v>30</v>
      </c>
      <c r="C47" s="50" t="s">
        <v>45</v>
      </c>
      <c r="D47" s="117">
        <v>1</v>
      </c>
      <c r="E47" s="50" t="s">
        <v>45</v>
      </c>
      <c r="F47" s="135">
        <v>108000</v>
      </c>
      <c r="G47" s="50" t="s">
        <v>45</v>
      </c>
      <c r="H47" s="117">
        <v>1</v>
      </c>
      <c r="I47" s="117">
        <v>1</v>
      </c>
      <c r="J47" s="117">
        <v>1</v>
      </c>
      <c r="K47" s="26" t="s">
        <v>340</v>
      </c>
      <c r="L47" s="26" t="s">
        <v>12</v>
      </c>
      <c r="M47" s="26" t="s">
        <v>12</v>
      </c>
      <c r="N47" s="26">
        <v>0</v>
      </c>
      <c r="O47" s="26">
        <v>0</v>
      </c>
      <c r="P47" s="26">
        <v>0</v>
      </c>
      <c r="Q47" s="26">
        <v>108000</v>
      </c>
      <c r="R47" s="26">
        <v>108000</v>
      </c>
      <c r="S47" s="26">
        <v>108000</v>
      </c>
      <c r="T47" s="256" t="s">
        <v>120</v>
      </c>
    </row>
    <row r="48" spans="1:20" ht="21.75">
      <c r="A48" s="152"/>
      <c r="B48" s="153"/>
      <c r="C48" s="154"/>
      <c r="D48" s="155"/>
      <c r="E48" s="155"/>
      <c r="F48" s="156"/>
      <c r="G48" s="267" t="s">
        <v>0</v>
      </c>
      <c r="H48" s="155"/>
      <c r="I48" s="155"/>
      <c r="J48" s="155"/>
      <c r="K48" s="157"/>
      <c r="L48" s="157"/>
      <c r="M48" s="157"/>
      <c r="N48" s="157"/>
      <c r="O48" s="157" t="s">
        <v>0</v>
      </c>
      <c r="P48" s="157"/>
      <c r="Q48" s="154"/>
      <c r="R48" s="154"/>
      <c r="S48" s="154"/>
      <c r="T48" s="270"/>
    </row>
    <row r="49" spans="1:20" ht="21.75">
      <c r="A49" s="152"/>
      <c r="B49" s="153"/>
      <c r="C49" s="154"/>
      <c r="D49" s="155"/>
      <c r="E49" s="155"/>
      <c r="F49" s="156"/>
      <c r="G49" s="267"/>
      <c r="H49" s="155"/>
      <c r="I49" s="155"/>
      <c r="J49" s="155"/>
      <c r="K49" s="157"/>
      <c r="L49" s="157"/>
      <c r="M49" s="157"/>
      <c r="N49" s="157"/>
      <c r="O49" s="157"/>
      <c r="P49" s="157"/>
      <c r="Q49" s="154"/>
      <c r="R49" s="154"/>
      <c r="S49" s="154"/>
      <c r="T49" s="270"/>
    </row>
    <row r="50" spans="1:20" ht="21.75">
      <c r="A50" s="91"/>
      <c r="B50" s="212" t="s">
        <v>33</v>
      </c>
      <c r="C50" s="94"/>
      <c r="D50" s="130"/>
      <c r="E50" s="130"/>
      <c r="F50" s="243"/>
      <c r="G50" s="266"/>
      <c r="H50" s="130"/>
      <c r="I50" s="130"/>
      <c r="J50" s="130"/>
      <c r="K50" s="73"/>
      <c r="L50" s="73"/>
      <c r="M50" s="73"/>
      <c r="N50" s="55"/>
      <c r="O50" s="55"/>
      <c r="P50" s="55"/>
      <c r="Q50" s="90"/>
      <c r="R50" s="90"/>
      <c r="S50" s="90"/>
      <c r="T50" s="259"/>
    </row>
    <row r="51" spans="1:20" ht="21.75">
      <c r="A51" s="7">
        <v>36</v>
      </c>
      <c r="B51" s="20" t="s">
        <v>121</v>
      </c>
      <c r="C51" s="50" t="s">
        <v>29</v>
      </c>
      <c r="D51" s="117">
        <v>1</v>
      </c>
      <c r="E51" s="26" t="s">
        <v>12</v>
      </c>
      <c r="F51" s="135">
        <v>462240</v>
      </c>
      <c r="G51" s="266">
        <v>42000</v>
      </c>
      <c r="H51" s="117">
        <v>1</v>
      </c>
      <c r="I51" s="117">
        <v>1</v>
      </c>
      <c r="J51" s="117">
        <v>1</v>
      </c>
      <c r="K51" s="26" t="s">
        <v>12</v>
      </c>
      <c r="L51" s="26" t="s">
        <v>12</v>
      </c>
      <c r="M51" s="26" t="s">
        <v>12</v>
      </c>
      <c r="N51" s="26">
        <v>13620</v>
      </c>
      <c r="O51" s="26">
        <v>13620</v>
      </c>
      <c r="P51" s="26">
        <v>13620</v>
      </c>
      <c r="Q51" s="50">
        <v>449220</v>
      </c>
      <c r="R51" s="50">
        <v>462840</v>
      </c>
      <c r="S51" s="50">
        <v>476460</v>
      </c>
      <c r="T51" s="256"/>
    </row>
    <row r="52" spans="1:20" ht="21.75">
      <c r="A52" s="7">
        <v>37</v>
      </c>
      <c r="B52" s="23" t="s">
        <v>93</v>
      </c>
      <c r="C52" s="50" t="s">
        <v>58</v>
      </c>
      <c r="D52" s="26">
        <v>1</v>
      </c>
      <c r="E52" s="117">
        <v>1</v>
      </c>
      <c r="F52" s="135">
        <v>280440</v>
      </c>
      <c r="G52" s="266">
        <v>0</v>
      </c>
      <c r="H52" s="117">
        <v>1</v>
      </c>
      <c r="I52" s="117">
        <v>1</v>
      </c>
      <c r="J52" s="117">
        <v>1</v>
      </c>
      <c r="K52" s="26" t="s">
        <v>12</v>
      </c>
      <c r="L52" s="26" t="s">
        <v>12</v>
      </c>
      <c r="M52" s="26" t="s">
        <v>12</v>
      </c>
      <c r="N52" s="26">
        <v>10560</v>
      </c>
      <c r="O52" s="26">
        <v>10800</v>
      </c>
      <c r="P52" s="26">
        <v>11040</v>
      </c>
      <c r="Q52" s="26">
        <f>F52+G52+N52</f>
        <v>291000</v>
      </c>
      <c r="R52" s="26">
        <f>Q52+O52</f>
        <v>301800</v>
      </c>
      <c r="S52" s="26">
        <f>R52+P52</f>
        <v>312840</v>
      </c>
      <c r="T52" s="256"/>
    </row>
    <row r="53" spans="1:20" ht="21.75">
      <c r="A53" s="329">
        <v>38</v>
      </c>
      <c r="B53" s="330" t="s">
        <v>7</v>
      </c>
      <c r="C53" s="50" t="s">
        <v>309</v>
      </c>
      <c r="D53" s="26">
        <v>1</v>
      </c>
      <c r="E53" s="26" t="s">
        <v>12</v>
      </c>
      <c r="F53" s="26">
        <v>297900</v>
      </c>
      <c r="G53" s="26">
        <v>0</v>
      </c>
      <c r="H53" s="117">
        <v>1</v>
      </c>
      <c r="I53" s="117">
        <v>1</v>
      </c>
      <c r="J53" s="117">
        <v>1</v>
      </c>
      <c r="K53" s="26" t="s">
        <v>310</v>
      </c>
      <c r="L53" s="26" t="s">
        <v>12</v>
      </c>
      <c r="M53" s="26" t="s">
        <v>12</v>
      </c>
      <c r="N53" s="26">
        <v>297900</v>
      </c>
      <c r="O53" s="26">
        <v>9720</v>
      </c>
      <c r="P53" s="26">
        <v>9720</v>
      </c>
      <c r="Q53" s="26">
        <v>297900</v>
      </c>
      <c r="R53" s="26">
        <v>307620</v>
      </c>
      <c r="S53" s="26">
        <v>317340</v>
      </c>
      <c r="T53" s="259" t="s">
        <v>120</v>
      </c>
    </row>
    <row r="54" spans="1:20" ht="21.75">
      <c r="A54" s="91"/>
      <c r="B54" s="92" t="s">
        <v>26</v>
      </c>
      <c r="C54" s="94"/>
      <c r="D54" s="130"/>
      <c r="E54" s="130"/>
      <c r="F54" s="135"/>
      <c r="G54" s="266"/>
      <c r="H54" s="130"/>
      <c r="I54" s="130"/>
      <c r="J54" s="130"/>
      <c r="K54" s="73"/>
      <c r="L54" s="73"/>
      <c r="M54" s="73"/>
      <c r="N54" s="26"/>
      <c r="O54" s="26"/>
      <c r="P54" s="26"/>
      <c r="Q54" s="50"/>
      <c r="R54" s="50"/>
      <c r="S54" s="50"/>
      <c r="T54" s="259"/>
    </row>
    <row r="55" spans="1:20" ht="21.75">
      <c r="A55" s="7">
        <v>39</v>
      </c>
      <c r="B55" s="23" t="s">
        <v>99</v>
      </c>
      <c r="C55" s="7" t="s">
        <v>45</v>
      </c>
      <c r="D55" s="117">
        <v>1</v>
      </c>
      <c r="E55" s="117">
        <v>1</v>
      </c>
      <c r="F55" s="135">
        <v>143280</v>
      </c>
      <c r="G55" s="266">
        <v>0</v>
      </c>
      <c r="H55" s="117">
        <v>1</v>
      </c>
      <c r="I55" s="117">
        <v>1</v>
      </c>
      <c r="J55" s="117">
        <v>1</v>
      </c>
      <c r="K55" s="26" t="s">
        <v>12</v>
      </c>
      <c r="L55" s="26" t="s">
        <v>12</v>
      </c>
      <c r="M55" s="26" t="s">
        <v>12</v>
      </c>
      <c r="N55" s="26">
        <v>5520</v>
      </c>
      <c r="O55" s="26">
        <v>5760</v>
      </c>
      <c r="P55" s="26">
        <v>6000</v>
      </c>
      <c r="Q55" s="26">
        <f>F55+G55+N55</f>
        <v>148800</v>
      </c>
      <c r="R55" s="26">
        <f aca="true" t="shared" si="6" ref="R55:S58">Q55+O55</f>
        <v>154560</v>
      </c>
      <c r="S55" s="26">
        <f t="shared" si="6"/>
        <v>160560</v>
      </c>
      <c r="T55" s="256"/>
    </row>
    <row r="56" spans="1:20" ht="21.75">
      <c r="A56" s="7">
        <v>40</v>
      </c>
      <c r="B56" s="20" t="s">
        <v>220</v>
      </c>
      <c r="C56" s="7" t="s">
        <v>45</v>
      </c>
      <c r="D56" s="117">
        <v>1</v>
      </c>
      <c r="E56" s="117">
        <v>1</v>
      </c>
      <c r="F56" s="135">
        <v>157200</v>
      </c>
      <c r="G56" s="266">
        <v>0</v>
      </c>
      <c r="H56" s="117">
        <v>1</v>
      </c>
      <c r="I56" s="117">
        <v>1</v>
      </c>
      <c r="J56" s="117">
        <v>1</v>
      </c>
      <c r="K56" s="26" t="s">
        <v>12</v>
      </c>
      <c r="L56" s="26" t="s">
        <v>12</v>
      </c>
      <c r="M56" s="26" t="s">
        <v>12</v>
      </c>
      <c r="N56" s="26">
        <v>6120</v>
      </c>
      <c r="O56" s="26">
        <v>6360</v>
      </c>
      <c r="P56" s="26">
        <v>6600</v>
      </c>
      <c r="Q56" s="26">
        <f>F56+G56+N56</f>
        <v>163320</v>
      </c>
      <c r="R56" s="26">
        <f t="shared" si="6"/>
        <v>169680</v>
      </c>
      <c r="S56" s="26">
        <f t="shared" si="6"/>
        <v>176280</v>
      </c>
      <c r="T56" s="256"/>
    </row>
    <row r="57" spans="1:20" ht="21.75">
      <c r="A57" s="7">
        <v>41</v>
      </c>
      <c r="B57" s="20" t="s">
        <v>221</v>
      </c>
      <c r="C57" s="7" t="s">
        <v>45</v>
      </c>
      <c r="D57" s="117">
        <v>1</v>
      </c>
      <c r="E57" s="117">
        <v>1</v>
      </c>
      <c r="F57" s="135">
        <v>158040</v>
      </c>
      <c r="G57" s="266">
        <v>0</v>
      </c>
      <c r="H57" s="117">
        <v>1</v>
      </c>
      <c r="I57" s="117">
        <v>1</v>
      </c>
      <c r="J57" s="117">
        <v>1</v>
      </c>
      <c r="K57" s="26" t="s">
        <v>12</v>
      </c>
      <c r="L57" s="26" t="s">
        <v>12</v>
      </c>
      <c r="M57" s="26" t="s">
        <v>12</v>
      </c>
      <c r="N57" s="26">
        <v>6120</v>
      </c>
      <c r="O57" s="26">
        <v>6360</v>
      </c>
      <c r="P57" s="26">
        <v>6600</v>
      </c>
      <c r="Q57" s="26">
        <f>F57+G57+N57</f>
        <v>164160</v>
      </c>
      <c r="R57" s="26">
        <f t="shared" si="6"/>
        <v>170520</v>
      </c>
      <c r="S57" s="26">
        <f t="shared" si="6"/>
        <v>177120</v>
      </c>
      <c r="T57" s="256"/>
    </row>
    <row r="58" spans="1:20" ht="21.75">
      <c r="A58" s="7">
        <v>42</v>
      </c>
      <c r="B58" s="20" t="s">
        <v>222</v>
      </c>
      <c r="C58" s="7" t="s">
        <v>45</v>
      </c>
      <c r="D58" s="117">
        <v>1</v>
      </c>
      <c r="E58" s="117">
        <v>1</v>
      </c>
      <c r="F58" s="135">
        <v>137160</v>
      </c>
      <c r="G58" s="266">
        <v>0</v>
      </c>
      <c r="H58" s="117">
        <v>1</v>
      </c>
      <c r="I58" s="117">
        <v>1</v>
      </c>
      <c r="J58" s="117">
        <v>1</v>
      </c>
      <c r="K58" s="26" t="s">
        <v>12</v>
      </c>
      <c r="L58" s="26" t="s">
        <v>12</v>
      </c>
      <c r="M58" s="26" t="s">
        <v>12</v>
      </c>
      <c r="N58" s="26">
        <v>5400</v>
      </c>
      <c r="O58" s="26">
        <v>5520</v>
      </c>
      <c r="P58" s="26">
        <v>5760</v>
      </c>
      <c r="Q58" s="26">
        <f>F58+G58+N58</f>
        <v>142560</v>
      </c>
      <c r="R58" s="26">
        <f t="shared" si="6"/>
        <v>148080</v>
      </c>
      <c r="S58" s="26">
        <f t="shared" si="6"/>
        <v>153840</v>
      </c>
      <c r="T58" s="256"/>
    </row>
    <row r="59" spans="1:20" ht="21.75">
      <c r="A59" s="7"/>
      <c r="B59" s="281" t="s">
        <v>27</v>
      </c>
      <c r="C59" s="7"/>
      <c r="D59" s="117"/>
      <c r="E59" s="117"/>
      <c r="F59" s="135"/>
      <c r="G59" s="266"/>
      <c r="H59" s="117"/>
      <c r="I59" s="117"/>
      <c r="J59" s="117"/>
      <c r="K59" s="26"/>
      <c r="L59" s="26"/>
      <c r="M59" s="26"/>
      <c r="N59" s="26"/>
      <c r="O59" s="26"/>
      <c r="P59" s="26"/>
      <c r="Q59" s="50"/>
      <c r="R59" s="50"/>
      <c r="S59" s="50"/>
      <c r="T59" s="256"/>
    </row>
    <row r="60" spans="1:20" ht="21.75">
      <c r="A60" s="7">
        <v>43</v>
      </c>
      <c r="B60" s="24" t="s">
        <v>30</v>
      </c>
      <c r="C60" s="7" t="s">
        <v>45</v>
      </c>
      <c r="D60" s="117">
        <v>1</v>
      </c>
      <c r="E60" s="117">
        <v>1</v>
      </c>
      <c r="F60" s="135">
        <f>9000*12</f>
        <v>108000</v>
      </c>
      <c r="G60" s="266">
        <v>0</v>
      </c>
      <c r="H60" s="117">
        <v>1</v>
      </c>
      <c r="I60" s="117">
        <v>1</v>
      </c>
      <c r="J60" s="117">
        <v>1</v>
      </c>
      <c r="K60" s="26" t="s">
        <v>12</v>
      </c>
      <c r="L60" s="26" t="s">
        <v>12</v>
      </c>
      <c r="M60" s="26" t="s">
        <v>12</v>
      </c>
      <c r="N60" s="26">
        <v>0</v>
      </c>
      <c r="O60" s="26">
        <v>0</v>
      </c>
      <c r="P60" s="26">
        <v>0</v>
      </c>
      <c r="Q60" s="50">
        <v>108000</v>
      </c>
      <c r="R60" s="50">
        <v>108000</v>
      </c>
      <c r="S60" s="50">
        <v>108000</v>
      </c>
      <c r="T60" s="256"/>
    </row>
    <row r="61" spans="1:20" ht="21.75">
      <c r="A61" s="150"/>
      <c r="B61" s="151"/>
      <c r="C61" s="150"/>
      <c r="D61" s="155"/>
      <c r="E61" s="155"/>
      <c r="F61" s="156"/>
      <c r="G61" s="267"/>
      <c r="H61" s="155"/>
      <c r="I61" s="155"/>
      <c r="J61" s="155"/>
      <c r="K61" s="157"/>
      <c r="L61" s="157"/>
      <c r="M61" s="157"/>
      <c r="N61" s="157"/>
      <c r="O61" s="157"/>
      <c r="P61" s="157"/>
      <c r="Q61" s="154"/>
      <c r="R61" s="154"/>
      <c r="S61" s="154"/>
      <c r="T61" s="270"/>
    </row>
    <row r="62" spans="1:20" ht="21.75">
      <c r="A62" s="5"/>
      <c r="B62" s="8" t="s">
        <v>34</v>
      </c>
      <c r="C62" s="30"/>
      <c r="D62" s="128"/>
      <c r="E62" s="128"/>
      <c r="F62" s="135"/>
      <c r="G62" s="261"/>
      <c r="H62" s="128"/>
      <c r="I62" s="128"/>
      <c r="J62" s="128"/>
      <c r="K62" s="28"/>
      <c r="L62" s="28"/>
      <c r="M62" s="28"/>
      <c r="N62" s="26"/>
      <c r="O62" s="26"/>
      <c r="P62" s="26"/>
      <c r="Q62" s="50"/>
      <c r="R62" s="50"/>
      <c r="S62" s="50"/>
      <c r="T62" s="285"/>
    </row>
    <row r="63" spans="1:20" ht="21.75">
      <c r="A63" s="26">
        <v>44</v>
      </c>
      <c r="B63" s="27" t="s">
        <v>134</v>
      </c>
      <c r="C63" s="26" t="s">
        <v>29</v>
      </c>
      <c r="D63" s="115">
        <v>1</v>
      </c>
      <c r="E63" s="115">
        <v>1</v>
      </c>
      <c r="F63" s="135">
        <f>29680*12</f>
        <v>356160</v>
      </c>
      <c r="G63" s="266">
        <f>3500*12</f>
        <v>42000</v>
      </c>
      <c r="H63" s="115">
        <v>1</v>
      </c>
      <c r="I63" s="115">
        <v>1</v>
      </c>
      <c r="J63" s="115">
        <v>1</v>
      </c>
      <c r="K63" s="26" t="s">
        <v>12</v>
      </c>
      <c r="L63" s="26" t="s">
        <v>12</v>
      </c>
      <c r="M63" s="26" t="s">
        <v>12</v>
      </c>
      <c r="N63" s="26">
        <v>13320</v>
      </c>
      <c r="O63" s="26">
        <v>13080</v>
      </c>
      <c r="P63" s="26">
        <v>13440</v>
      </c>
      <c r="Q63" s="26">
        <f>F63+G63+N63</f>
        <v>411480</v>
      </c>
      <c r="R63" s="26">
        <f>Q63+O63</f>
        <v>424560</v>
      </c>
      <c r="S63" s="26">
        <f>R63+P63</f>
        <v>438000</v>
      </c>
      <c r="T63" s="261"/>
    </row>
    <row r="64" spans="1:20" ht="21.75">
      <c r="A64" s="7">
        <v>45</v>
      </c>
      <c r="B64" s="20" t="s">
        <v>94</v>
      </c>
      <c r="C64" s="50" t="s">
        <v>56</v>
      </c>
      <c r="D64" s="117">
        <v>1</v>
      </c>
      <c r="E64" s="117">
        <v>1</v>
      </c>
      <c r="F64" s="135">
        <f>18840*12</f>
        <v>226080</v>
      </c>
      <c r="G64" s="266">
        <v>0</v>
      </c>
      <c r="H64" s="117">
        <v>1</v>
      </c>
      <c r="I64" s="117">
        <v>1</v>
      </c>
      <c r="J64" s="117">
        <v>1</v>
      </c>
      <c r="K64" s="26" t="s">
        <v>12</v>
      </c>
      <c r="L64" s="26" t="s">
        <v>12</v>
      </c>
      <c r="M64" s="26" t="s">
        <v>12</v>
      </c>
      <c r="N64" s="26">
        <v>7680</v>
      </c>
      <c r="O64" s="26">
        <v>7680</v>
      </c>
      <c r="P64" s="26">
        <v>7800</v>
      </c>
      <c r="Q64" s="26">
        <f>F64+G64+N64</f>
        <v>233760</v>
      </c>
      <c r="R64" s="26">
        <f>Q64+O64</f>
        <v>241440</v>
      </c>
      <c r="S64" s="26">
        <f>R64+P64</f>
        <v>249240</v>
      </c>
      <c r="T64" s="256"/>
    </row>
    <row r="65" spans="1:20" ht="21.75">
      <c r="A65" s="7">
        <v>46</v>
      </c>
      <c r="B65" s="13" t="s">
        <v>153</v>
      </c>
      <c r="C65" s="11" t="s">
        <v>152</v>
      </c>
      <c r="D65" s="120">
        <v>2</v>
      </c>
      <c r="E65" s="120">
        <v>2</v>
      </c>
      <c r="F65" s="135"/>
      <c r="G65" s="266"/>
      <c r="H65" s="120"/>
      <c r="I65" s="120"/>
      <c r="J65" s="120"/>
      <c r="K65" s="11"/>
      <c r="L65" s="11"/>
      <c r="M65" s="11"/>
      <c r="N65" s="457" t="s">
        <v>25</v>
      </c>
      <c r="O65" s="458"/>
      <c r="P65" s="458"/>
      <c r="Q65" s="458"/>
      <c r="R65" s="458"/>
      <c r="S65" s="458"/>
      <c r="T65" s="459"/>
    </row>
    <row r="66" spans="1:20" ht="21.75">
      <c r="A66" s="7">
        <v>47</v>
      </c>
      <c r="B66" s="47" t="s">
        <v>129</v>
      </c>
      <c r="C66" s="11" t="s">
        <v>23</v>
      </c>
      <c r="D66" s="120">
        <v>3</v>
      </c>
      <c r="E66" s="120">
        <v>3</v>
      </c>
      <c r="F66" s="135"/>
      <c r="G66" s="266"/>
      <c r="H66" s="120"/>
      <c r="I66" s="120"/>
      <c r="J66" s="120"/>
      <c r="K66" s="11"/>
      <c r="L66" s="11"/>
      <c r="M66" s="11"/>
      <c r="N66" s="457" t="s">
        <v>25</v>
      </c>
      <c r="O66" s="458"/>
      <c r="P66" s="458"/>
      <c r="Q66" s="458"/>
      <c r="R66" s="458"/>
      <c r="S66" s="458"/>
      <c r="T66" s="459"/>
    </row>
    <row r="67" spans="1:20" ht="21.75">
      <c r="A67" s="91"/>
      <c r="B67" s="92" t="s">
        <v>26</v>
      </c>
      <c r="C67" s="93"/>
      <c r="D67" s="130"/>
      <c r="E67" s="130"/>
      <c r="F67" s="135"/>
      <c r="G67" s="266"/>
      <c r="H67" s="119"/>
      <c r="I67" s="119"/>
      <c r="J67" s="119"/>
      <c r="K67" s="73"/>
      <c r="L67" s="73"/>
      <c r="M67" s="73"/>
      <c r="N67" s="74"/>
      <c r="O67" s="74"/>
      <c r="P67" s="286"/>
      <c r="Q67" s="286"/>
      <c r="R67" s="286"/>
      <c r="S67" s="286"/>
      <c r="T67" s="287"/>
    </row>
    <row r="68" spans="1:20" ht="21.75">
      <c r="A68" s="5">
        <v>48</v>
      </c>
      <c r="B68" s="20" t="s">
        <v>99</v>
      </c>
      <c r="C68" s="5" t="s">
        <v>45</v>
      </c>
      <c r="D68" s="131">
        <v>1</v>
      </c>
      <c r="E68" s="131">
        <v>1</v>
      </c>
      <c r="F68" s="135">
        <f>14640*12</f>
        <v>175680</v>
      </c>
      <c r="G68" s="266">
        <v>0</v>
      </c>
      <c r="H68" s="117">
        <v>1</v>
      </c>
      <c r="I68" s="117">
        <v>1</v>
      </c>
      <c r="J68" s="117">
        <v>1</v>
      </c>
      <c r="K68" s="26" t="s">
        <v>12</v>
      </c>
      <c r="L68" s="26" t="s">
        <v>12</v>
      </c>
      <c r="M68" s="26" t="s">
        <v>12</v>
      </c>
      <c r="N68" s="26">
        <v>7080</v>
      </c>
      <c r="O68" s="26">
        <v>7320</v>
      </c>
      <c r="P68" s="26">
        <v>7680</v>
      </c>
      <c r="Q68" s="26">
        <f>F68+G68+N68</f>
        <v>182760</v>
      </c>
      <c r="R68" s="26">
        <f>Q68+O68</f>
        <v>190080</v>
      </c>
      <c r="S68" s="26">
        <f>R68+P68</f>
        <v>197760</v>
      </c>
      <c r="T68" s="256"/>
    </row>
    <row r="69" spans="1:20" ht="21.75">
      <c r="A69" s="11">
        <v>49</v>
      </c>
      <c r="B69" s="13" t="s">
        <v>35</v>
      </c>
      <c r="C69" s="11" t="s">
        <v>12</v>
      </c>
      <c r="D69" s="120">
        <v>5</v>
      </c>
      <c r="E69" s="120">
        <v>5</v>
      </c>
      <c r="F69" s="135"/>
      <c r="G69" s="266">
        <v>0</v>
      </c>
      <c r="H69" s="120"/>
      <c r="I69" s="120"/>
      <c r="J69" s="120"/>
      <c r="K69" s="11"/>
      <c r="L69" s="11"/>
      <c r="M69" s="11"/>
      <c r="N69" s="457" t="s">
        <v>25</v>
      </c>
      <c r="O69" s="458"/>
      <c r="P69" s="458"/>
      <c r="Q69" s="458"/>
      <c r="R69" s="458"/>
      <c r="S69" s="458"/>
      <c r="T69" s="459"/>
    </row>
    <row r="70" spans="1:20" ht="21.75">
      <c r="A70" s="91"/>
      <c r="B70" s="92" t="s">
        <v>27</v>
      </c>
      <c r="C70" s="93"/>
      <c r="D70" s="130"/>
      <c r="E70" s="130"/>
      <c r="F70" s="135"/>
      <c r="G70" s="266"/>
      <c r="H70" s="119"/>
      <c r="I70" s="119"/>
      <c r="J70" s="119"/>
      <c r="K70" s="73"/>
      <c r="L70" s="73"/>
      <c r="M70" s="73"/>
      <c r="N70" s="74"/>
      <c r="O70" s="74"/>
      <c r="P70" s="286"/>
      <c r="Q70" s="286"/>
      <c r="R70" s="286"/>
      <c r="S70" s="286"/>
      <c r="T70" s="287"/>
    </row>
    <row r="71" spans="1:20" ht="21.75">
      <c r="A71" s="5">
        <v>50</v>
      </c>
      <c r="B71" s="14" t="s">
        <v>10</v>
      </c>
      <c r="C71" s="5" t="s">
        <v>12</v>
      </c>
      <c r="D71" s="131">
        <v>3</v>
      </c>
      <c r="E71" s="131">
        <v>3</v>
      </c>
      <c r="F71" s="135">
        <v>324000</v>
      </c>
      <c r="G71" s="266">
        <v>0</v>
      </c>
      <c r="H71" s="115">
        <v>3</v>
      </c>
      <c r="I71" s="115">
        <v>3</v>
      </c>
      <c r="J71" s="115">
        <v>3</v>
      </c>
      <c r="K71" s="26" t="s">
        <v>12</v>
      </c>
      <c r="L71" s="26" t="s">
        <v>12</v>
      </c>
      <c r="M71" s="26" t="s">
        <v>12</v>
      </c>
      <c r="N71" s="26">
        <v>0</v>
      </c>
      <c r="O71" s="26">
        <v>0</v>
      </c>
      <c r="P71" s="26">
        <v>0</v>
      </c>
      <c r="Q71" s="272">
        <v>324000</v>
      </c>
      <c r="R71" s="272">
        <v>324000</v>
      </c>
      <c r="S71" s="272">
        <v>324000</v>
      </c>
      <c r="T71" s="256"/>
    </row>
    <row r="72" spans="1:20" ht="21.75">
      <c r="A72" s="5"/>
      <c r="B72" s="282"/>
      <c r="C72" s="9"/>
      <c r="D72" s="128"/>
      <c r="E72" s="128"/>
      <c r="F72" s="135"/>
      <c r="G72" s="266"/>
      <c r="H72" s="116"/>
      <c r="I72" s="116"/>
      <c r="J72" s="116"/>
      <c r="K72" s="28"/>
      <c r="L72" s="28"/>
      <c r="M72" s="28"/>
      <c r="N72" s="28"/>
      <c r="O72" s="28"/>
      <c r="P72" s="288"/>
      <c r="Q72" s="288"/>
      <c r="R72" s="288"/>
      <c r="S72" s="288"/>
      <c r="T72" s="289"/>
    </row>
    <row r="73" spans="1:20" ht="21.75">
      <c r="A73" s="5"/>
      <c r="B73" s="282"/>
      <c r="C73" s="9"/>
      <c r="D73" s="128"/>
      <c r="E73" s="128"/>
      <c r="F73" s="135"/>
      <c r="G73" s="266"/>
      <c r="H73" s="116"/>
      <c r="I73" s="116"/>
      <c r="J73" s="116"/>
      <c r="K73" s="28"/>
      <c r="L73" s="28"/>
      <c r="M73" s="28"/>
      <c r="N73" s="28"/>
      <c r="O73" s="28"/>
      <c r="P73" s="288"/>
      <c r="Q73" s="288"/>
      <c r="R73" s="288"/>
      <c r="S73" s="288"/>
      <c r="T73" s="289"/>
    </row>
    <row r="74" spans="1:20" ht="21.75">
      <c r="A74" s="5"/>
      <c r="B74" s="8" t="s">
        <v>36</v>
      </c>
      <c r="C74" s="30"/>
      <c r="D74" s="128"/>
      <c r="E74" s="128"/>
      <c r="F74" s="135"/>
      <c r="G74" s="266"/>
      <c r="H74" s="116"/>
      <c r="I74" s="116"/>
      <c r="J74" s="116"/>
      <c r="K74" s="28"/>
      <c r="L74" s="28"/>
      <c r="M74" s="28"/>
      <c r="N74" s="28"/>
      <c r="O74" s="28"/>
      <c r="P74" s="28"/>
      <c r="Q74" s="242"/>
      <c r="R74" s="242"/>
      <c r="S74" s="242"/>
      <c r="T74" s="257"/>
    </row>
    <row r="75" spans="1:20" ht="21.75">
      <c r="A75" s="7">
        <v>51</v>
      </c>
      <c r="B75" s="20" t="s">
        <v>95</v>
      </c>
      <c r="C75" s="50" t="s">
        <v>56</v>
      </c>
      <c r="D75" s="117">
        <v>1</v>
      </c>
      <c r="E75" s="117">
        <v>1</v>
      </c>
      <c r="F75" s="135">
        <f>17290*12</f>
        <v>207480</v>
      </c>
      <c r="G75" s="266">
        <v>0</v>
      </c>
      <c r="H75" s="117">
        <v>1</v>
      </c>
      <c r="I75" s="117">
        <v>1</v>
      </c>
      <c r="J75" s="117">
        <v>1</v>
      </c>
      <c r="K75" s="26" t="s">
        <v>12</v>
      </c>
      <c r="L75" s="26" t="s">
        <v>12</v>
      </c>
      <c r="M75" s="26" t="s">
        <v>12</v>
      </c>
      <c r="N75" s="26">
        <v>7080</v>
      </c>
      <c r="O75" s="26">
        <v>7680</v>
      </c>
      <c r="P75" s="26">
        <v>7680</v>
      </c>
      <c r="Q75" s="50">
        <v>214560</v>
      </c>
      <c r="R75" s="50">
        <v>222240</v>
      </c>
      <c r="S75" s="50">
        <v>229920</v>
      </c>
      <c r="T75" s="256"/>
    </row>
    <row r="76" spans="1:20" ht="21.75">
      <c r="A76" s="405" t="s">
        <v>60</v>
      </c>
      <c r="B76" s="406" t="s">
        <v>13</v>
      </c>
      <c r="C76" s="160" t="s">
        <v>45</v>
      </c>
      <c r="D76" s="248">
        <f aca="true" t="shared" si="7" ref="D76:J76">SUM(D7:D75)</f>
        <v>60</v>
      </c>
      <c r="E76" s="248">
        <f t="shared" si="7"/>
        <v>56</v>
      </c>
      <c r="F76" s="249">
        <f t="shared" si="7"/>
        <v>10895100</v>
      </c>
      <c r="G76" s="249">
        <f t="shared" si="7"/>
        <v>378000</v>
      </c>
      <c r="H76" s="248">
        <f t="shared" si="7"/>
        <v>50</v>
      </c>
      <c r="I76" s="248">
        <f t="shared" si="7"/>
        <v>50</v>
      </c>
      <c r="J76" s="248">
        <f t="shared" si="7"/>
        <v>50</v>
      </c>
      <c r="K76" s="250" t="s">
        <v>45</v>
      </c>
      <c r="L76" s="95" t="s">
        <v>12</v>
      </c>
      <c r="M76" s="95" t="s">
        <v>12</v>
      </c>
      <c r="N76" s="160">
        <f aca="true" t="shared" si="8" ref="N76:S76">SUM(N7:N75)</f>
        <v>634620</v>
      </c>
      <c r="O76" s="160">
        <f t="shared" si="8"/>
        <v>352920</v>
      </c>
      <c r="P76" s="160">
        <f t="shared" si="8"/>
        <v>359180</v>
      </c>
      <c r="Q76" s="160">
        <f t="shared" si="8"/>
        <v>11541180</v>
      </c>
      <c r="R76" s="160">
        <f t="shared" si="8"/>
        <v>11894100</v>
      </c>
      <c r="S76" s="160">
        <f t="shared" si="8"/>
        <v>12253280</v>
      </c>
      <c r="T76" s="249"/>
    </row>
    <row r="77" spans="1:20" ht="21.75">
      <c r="A77" s="405" t="s">
        <v>61</v>
      </c>
      <c r="B77" s="407" t="s">
        <v>154</v>
      </c>
      <c r="C77" s="252"/>
      <c r="D77" s="248"/>
      <c r="E77" s="248"/>
      <c r="F77" s="249"/>
      <c r="G77" s="249"/>
      <c r="H77" s="248"/>
      <c r="I77" s="248"/>
      <c r="J77" s="248"/>
      <c r="K77" s="160"/>
      <c r="L77" s="160"/>
      <c r="M77" s="160"/>
      <c r="N77" s="160"/>
      <c r="O77" s="160"/>
      <c r="P77" s="160"/>
      <c r="Q77" s="160">
        <f>Q76*15/100</f>
        <v>1731177</v>
      </c>
      <c r="R77" s="160">
        <f>R76*15/100</f>
        <v>1784115</v>
      </c>
      <c r="S77" s="160">
        <f>S76*15/100</f>
        <v>1837992</v>
      </c>
      <c r="T77" s="249"/>
    </row>
    <row r="78" spans="1:20" ht="21.75">
      <c r="A78" s="405" t="s">
        <v>62</v>
      </c>
      <c r="B78" s="407" t="s">
        <v>14</v>
      </c>
      <c r="C78" s="252"/>
      <c r="D78" s="248"/>
      <c r="E78" s="248"/>
      <c r="F78" s="249"/>
      <c r="G78" s="249"/>
      <c r="H78" s="248"/>
      <c r="I78" s="248"/>
      <c r="J78" s="248"/>
      <c r="K78" s="160"/>
      <c r="L78" s="160"/>
      <c r="M78" s="160"/>
      <c r="N78" s="160"/>
      <c r="O78" s="160"/>
      <c r="P78" s="160"/>
      <c r="Q78" s="160">
        <f>SUM(Q76:Q77)</f>
        <v>13272357</v>
      </c>
      <c r="R78" s="160">
        <f>SUM(R76:R77)</f>
        <v>13678215</v>
      </c>
      <c r="S78" s="160">
        <f>SUM(S76:S77)</f>
        <v>14091272</v>
      </c>
      <c r="T78" s="249"/>
    </row>
    <row r="79" spans="1:20" ht="21.75">
      <c r="A79" s="408" t="s">
        <v>63</v>
      </c>
      <c r="B79" s="409" t="s">
        <v>15</v>
      </c>
      <c r="C79" s="46"/>
      <c r="D79" s="410"/>
      <c r="E79" s="410"/>
      <c r="F79" s="136"/>
      <c r="G79" s="249"/>
      <c r="H79" s="121"/>
      <c r="I79" s="121"/>
      <c r="J79" s="121"/>
      <c r="K79" s="42"/>
      <c r="L79" s="42"/>
      <c r="M79" s="42"/>
      <c r="N79" s="42"/>
      <c r="O79" s="42"/>
      <c r="P79" s="42"/>
      <c r="Q79" s="273">
        <f>Q78*100/E80</f>
        <v>28.469234234234236</v>
      </c>
      <c r="R79" s="273">
        <f>R78*100/E81</f>
        <v>27.942667156952872</v>
      </c>
      <c r="S79" s="273">
        <f>S78*100/E82</f>
        <v>27.41569947012124</v>
      </c>
      <c r="T79" s="249"/>
    </row>
    <row r="80" spans="1:20" ht="21.75">
      <c r="A80" s="1"/>
      <c r="B80" s="505" t="s">
        <v>155</v>
      </c>
      <c r="C80" s="505"/>
      <c r="D80" s="505"/>
      <c r="E80" s="506">
        <f>(E84*5%)+E84</f>
        <v>46620000</v>
      </c>
      <c r="F80" s="507"/>
      <c r="G80" s="411"/>
      <c r="H80" s="412" t="s">
        <v>59</v>
      </c>
      <c r="I80" s="413" t="s">
        <v>159</v>
      </c>
      <c r="J80" s="133"/>
      <c r="K80" s="328"/>
      <c r="L80" s="328"/>
      <c r="M80" s="328"/>
      <c r="N80" s="328"/>
      <c r="O80" s="29"/>
      <c r="P80" s="29"/>
      <c r="Q80" s="158" t="s">
        <v>0</v>
      </c>
      <c r="R80" s="158"/>
      <c r="S80" s="158"/>
      <c r="T80" s="255"/>
    </row>
    <row r="81" spans="1:20" ht="21.75">
      <c r="A81" s="1"/>
      <c r="B81" s="505" t="s">
        <v>156</v>
      </c>
      <c r="C81" s="505"/>
      <c r="D81" s="505"/>
      <c r="E81" s="506">
        <f>(E80*5%)+E80</f>
        <v>48951000</v>
      </c>
      <c r="F81" s="507"/>
      <c r="G81" s="411"/>
      <c r="H81" s="412" t="s">
        <v>59</v>
      </c>
      <c r="I81" s="413" t="s">
        <v>160</v>
      </c>
      <c r="J81" s="133"/>
      <c r="K81" s="328"/>
      <c r="L81" s="328"/>
      <c r="M81" s="328"/>
      <c r="N81" s="328"/>
      <c r="O81" s="29"/>
      <c r="P81" s="29"/>
      <c r="Q81" s="158"/>
      <c r="R81" s="158"/>
      <c r="S81" s="158"/>
      <c r="T81" s="255"/>
    </row>
    <row r="82" spans="1:20" ht="21.75">
      <c r="A82" s="1"/>
      <c r="B82" s="505" t="s">
        <v>157</v>
      </c>
      <c r="C82" s="505"/>
      <c r="D82" s="505"/>
      <c r="E82" s="506">
        <f>(E81*5%)+E81</f>
        <v>51398550</v>
      </c>
      <c r="F82" s="507"/>
      <c r="G82" s="411"/>
      <c r="H82" s="412" t="s">
        <v>59</v>
      </c>
      <c r="I82" s="413" t="s">
        <v>161</v>
      </c>
      <c r="J82" s="133"/>
      <c r="K82" s="328"/>
      <c r="L82" s="328"/>
      <c r="M82" s="328"/>
      <c r="N82" s="328"/>
      <c r="O82" s="29"/>
      <c r="P82" s="29" t="s">
        <v>0</v>
      </c>
      <c r="Q82" s="158"/>
      <c r="R82" s="158"/>
      <c r="S82" s="158"/>
      <c r="T82" s="255"/>
    </row>
    <row r="83" spans="1:20" ht="21.75">
      <c r="A83" s="1"/>
      <c r="B83" s="1"/>
      <c r="C83" s="1"/>
      <c r="D83" s="126"/>
      <c r="E83" s="126"/>
      <c r="F83" s="134"/>
      <c r="G83" s="265"/>
      <c r="H83" s="114"/>
      <c r="I83" s="114"/>
      <c r="J83" s="114"/>
      <c r="K83" s="25"/>
      <c r="L83" s="25"/>
      <c r="M83" s="25"/>
      <c r="N83" s="29"/>
      <c r="O83" s="29"/>
      <c r="P83" s="29"/>
      <c r="Q83" s="158"/>
      <c r="R83" s="158"/>
      <c r="S83" s="158"/>
      <c r="T83" s="255"/>
    </row>
    <row r="84" spans="1:20" ht="21.75">
      <c r="A84" s="1"/>
      <c r="B84" s="1" t="s">
        <v>341</v>
      </c>
      <c r="C84" s="1"/>
      <c r="D84" s="126"/>
      <c r="E84" s="504">
        <v>44400000</v>
      </c>
      <c r="F84" s="504"/>
      <c r="G84" s="255"/>
      <c r="H84" s="114" t="s">
        <v>59</v>
      </c>
      <c r="I84" s="114"/>
      <c r="J84" s="114"/>
      <c r="K84" s="25"/>
      <c r="L84" s="25"/>
      <c r="M84" s="25"/>
      <c r="N84" s="29"/>
      <c r="O84" s="29"/>
      <c r="P84" s="29"/>
      <c r="Q84" s="158"/>
      <c r="R84" s="158"/>
      <c r="S84" s="158"/>
      <c r="T84" s="262"/>
    </row>
    <row r="85" spans="1:20" ht="21.75">
      <c r="A85" s="355"/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</row>
  </sheetData>
  <sheetProtection/>
  <mergeCells count="36">
    <mergeCell ref="B80:D80"/>
    <mergeCell ref="E80:F80"/>
    <mergeCell ref="Q3:S4"/>
    <mergeCell ref="O5:O6"/>
    <mergeCell ref="P5:P6"/>
    <mergeCell ref="Q5:Q6"/>
    <mergeCell ref="E3:G3"/>
    <mergeCell ref="H3:J3"/>
    <mergeCell ref="K3:M3"/>
    <mergeCell ref="B81:D81"/>
    <mergeCell ref="E81:F81"/>
    <mergeCell ref="A3:A6"/>
    <mergeCell ref="B3:B6"/>
    <mergeCell ref="N3:P4"/>
    <mergeCell ref="K5:K6"/>
    <mergeCell ref="L5:L6"/>
    <mergeCell ref="M5:M6"/>
    <mergeCell ref="N5:N6"/>
    <mergeCell ref="N65:T65"/>
    <mergeCell ref="K4:M4"/>
    <mergeCell ref="D5:D6"/>
    <mergeCell ref="E5:E6"/>
    <mergeCell ref="F5:F6"/>
    <mergeCell ref="H5:H6"/>
    <mergeCell ref="I5:I6"/>
    <mergeCell ref="J5:J6"/>
    <mergeCell ref="E84:F84"/>
    <mergeCell ref="R5:R6"/>
    <mergeCell ref="S5:S6"/>
    <mergeCell ref="N66:T66"/>
    <mergeCell ref="N69:T69"/>
    <mergeCell ref="B82:D82"/>
    <mergeCell ref="E82:F82"/>
    <mergeCell ref="T3:T6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Klonghinpoon</dc:creator>
  <cp:keywords/>
  <dc:description/>
  <cp:lastModifiedBy>Admin</cp:lastModifiedBy>
  <cp:lastPrinted>2021-02-16T08:35:50Z</cp:lastPrinted>
  <dcterms:created xsi:type="dcterms:W3CDTF">2003-06-02T04:41:05Z</dcterms:created>
  <dcterms:modified xsi:type="dcterms:W3CDTF">2022-06-10T04:41:33Z</dcterms:modified>
  <cp:category/>
  <cp:version/>
  <cp:contentType/>
  <cp:contentStatus/>
</cp:coreProperties>
</file>